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'Cover'!$C$9</definedName>
    <definedName name="BPM_TC_2" hidden="1">'Cover'!$C$11</definedName>
    <definedName name="BPM_TC_3" hidden="1">'Contents'!$B$1</definedName>
    <definedName name="BPM_TC_4" hidden="1">'Contents'!$B$6</definedName>
    <definedName name="BPM_TC_5" hidden="1">'Contents'!$B$16</definedName>
    <definedName name="BPM_TC_6" hidden="1">'Contents'!$B$31</definedName>
    <definedName name="BPM_TC_7" hidden="1">'Overview_SC'!$C$10</definedName>
    <definedName name="BPM_TC_8" hidden="1">'IS_Hist_TA'!$C$41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'Keys_BO'!$2:$6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Michael Hutchens</author>
    <author>Best Practice Modelling</author>
  </authors>
  <commentList>
    <comment ref="C9" authorId="0">
      <text>
        <r>
          <rPr>
            <b/>
            <sz val="9"/>
            <rFont val="Tahoma"/>
            <family val="2"/>
          </rPr>
          <t>Best Practice Modelling:</t>
        </r>
        <r>
          <rPr>
            <sz val="9"/>
            <rFont val="Tahoma"/>
            <family val="2"/>
          </rPr>
          <t xml:space="preserve">
Workbook Cover Sheet (BPMS 2-1).</t>
        </r>
      </text>
    </comment>
    <comment ref="C11" authorId="1">
      <text>
        <r>
          <rPr>
            <b/>
            <sz val="9"/>
            <rFont val="Tahoma"/>
            <family val="2"/>
          </rPr>
          <t>Best Practice Modelling:</t>
        </r>
        <r>
          <rPr>
            <sz val="9"/>
            <rFont val="Tahoma"/>
            <family val="2"/>
          </rPr>
          <t xml:space="preserve">
Workbook Navigation (BPMS 2-6).</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Best Practice Modelling</author>
  </authors>
  <commentList>
    <comment ref="C41" authorId="0">
      <text>
        <r>
          <rPr>
            <b/>
            <sz val="9"/>
            <rFont val="Tahoma"/>
            <family val="2"/>
          </rPr>
          <t xml:space="preserve">Best Practice Modelling:
</t>
        </r>
        <r>
          <rPr>
            <sz val="9"/>
            <rFont val="Tahoma"/>
            <family val="2"/>
          </rPr>
          <t>Hyperlinks between related components within the model - i.e. assumptions and outputs (BPMS 2-6).</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Table of Contents (BPMS 2-4).</t>
        </r>
      </text>
    </comment>
    <comment ref="B6" authorId="0">
      <text>
        <r>
          <rPr>
            <b/>
            <sz val="9"/>
            <rFont val="Tahoma"/>
            <family val="2"/>
          </rPr>
          <t>Best Practice Modelling:</t>
        </r>
        <r>
          <rPr>
            <sz val="9"/>
            <rFont val="Tahoma"/>
            <family val="2"/>
          </rPr>
          <t xml:space="preserve">
Table of Contents Information (BPMS 2-5).</t>
        </r>
      </text>
    </comment>
    <comment ref="B16" authorId="0">
      <text>
        <r>
          <rPr>
            <b/>
            <sz val="9"/>
            <rFont val="Tahoma"/>
            <family val="2"/>
          </rPr>
          <t>Best Practice Modelling:</t>
        </r>
        <r>
          <rPr>
            <sz val="9"/>
            <rFont val="Tahoma"/>
            <family val="2"/>
          </rPr>
          <t xml:space="preserve">
Workbook Sections (BPMS 2-2).</t>
        </r>
      </text>
    </comment>
    <comment ref="B31" authorId="0">
      <text>
        <r>
          <rPr>
            <b/>
            <sz val="9"/>
            <rFont val="Tahoma"/>
            <family val="2"/>
          </rPr>
          <t>Best Practice Modelling:</t>
        </r>
        <r>
          <rPr>
            <sz val="9"/>
            <rFont val="Tahoma"/>
            <family val="2"/>
          </rPr>
          <t xml:space="preserve">
Workbook Section Structure (BPMC 2-1).</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10" authorId="0">
      <text>
        <r>
          <rPr>
            <b/>
            <sz val="9"/>
            <rFont val="Tahoma"/>
            <family val="2"/>
          </rPr>
          <t xml:space="preserve">Best Practice Modelling:
</t>
        </r>
        <r>
          <rPr>
            <sz val="9"/>
            <rFont val="Tahoma"/>
            <family val="2"/>
          </rPr>
          <t>Section Cover Sheets (BPMS 2-3).</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<sst xmlns="http://schemas.openxmlformats.org/spreadsheetml/2006/main" count="1193" uniqueCount="602">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</sst>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3" fillId="0" borderId="0" xfId="31" applyAlignment="1">
      <alignment horizontal="center"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8" fillId="0" borderId="0" xfId="32" applyFill="1">
      <alignment vertical="center"/>
      <protection/>
    </xf>
    <xf numFmtId="0" fontId="4" fillId="0" borderId="0" xfId="0" applyFont="1" applyFill="1" applyAlignment="1">
      <alignment vertical="top"/>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0" fillId="0" borderId="0" xfId="0" applyFill="1" applyAlignment="1">
      <alignment vertical="top"/>
    </xf>
    <xf numFmtId="0" fontId="21" fillId="0" borderId="0" xfId="27" applyFont="1" applyFill="1" applyAlignment="1">
      <alignment vertical="top"/>
      <protection/>
    </xf>
    <xf numFmtId="0" fontId="22" fillId="0" borderId="0" xfId="28" applyFont="1" applyFill="1" applyAlignment="1">
      <alignment vertical="top" wrapText="1"/>
      <protection/>
    </xf>
    <xf numFmtId="0" fontId="22" fillId="0" borderId="0" xfId="28" applyFont="1" applyFill="1">
      <alignment vertical="center"/>
      <protection/>
    </xf>
    <xf numFmtId="0" fontId="4" fillId="0" borderId="0" xfId="0" applyFont="1" applyFill="1" applyAlignment="1" quotePrefix="1">
      <alignment horizontal="right" vertical="top"/>
    </xf>
    <xf numFmtId="0" fontId="22" fillId="0" borderId="0" xfId="28" applyFont="1" applyFill="1" applyAlignment="1" quotePrefix="1">
      <alignment vertical="top"/>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54688609"/>
        <c:axId val="22435434"/>
      </c:barChart>
      <c:catAx>
        <c:axId val="54688609"/>
        <c:scaling>
          <c:orientation val="minMax"/>
        </c:scaling>
        <c:axPos val="b"/>
        <c:delete val="0"/>
        <c:numFmt formatCode="General" sourceLinked="1"/>
        <c:majorTickMark val="out"/>
        <c:minorTickMark val="none"/>
        <c:tickLblPos val="nextTo"/>
        <c:spPr>
          <a:ln w="3175">
            <a:solidFill>
              <a:srgbClr val="808080"/>
            </a:solidFill>
          </a:ln>
        </c:spPr>
        <c:crossAx val="22435434"/>
        <c:crosses val="autoZero"/>
        <c:auto val="1"/>
        <c:lblOffset val="100"/>
        <c:tickLblSkip val="1"/>
        <c:noMultiLvlLbl val="0"/>
      </c:catAx>
      <c:valAx>
        <c:axId val="22435434"/>
        <c:scaling>
          <c:orientation val="minMax"/>
        </c:scaling>
        <c:axPos val="l"/>
        <c:delete val="0"/>
        <c:numFmt formatCode="General" sourceLinked="1"/>
        <c:majorTickMark val="out"/>
        <c:minorTickMark val="none"/>
        <c:tickLblPos val="nextTo"/>
        <c:spPr>
          <a:ln w="3175">
            <a:solidFill>
              <a:srgbClr val="808080"/>
            </a:solidFill>
          </a:ln>
        </c:spPr>
        <c:crossAx val="54688609"/>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592315"/>
        <c:axId val="5330836"/>
      </c:barChart>
      <c:catAx>
        <c:axId val="592315"/>
        <c:scaling>
          <c:orientation val="minMax"/>
        </c:scaling>
        <c:axPos val="b"/>
        <c:delete val="0"/>
        <c:numFmt formatCode="General" sourceLinked="1"/>
        <c:majorTickMark val="out"/>
        <c:minorTickMark val="none"/>
        <c:tickLblPos val="nextTo"/>
        <c:spPr>
          <a:ln w="3175">
            <a:solidFill>
              <a:srgbClr val="808080"/>
            </a:solidFill>
          </a:ln>
        </c:spPr>
        <c:crossAx val="5330836"/>
        <c:crosses val="autoZero"/>
        <c:auto val="1"/>
        <c:lblOffset val="100"/>
        <c:tickLblSkip val="1"/>
        <c:noMultiLvlLbl val="0"/>
      </c:catAx>
      <c:valAx>
        <c:axId val="5330836"/>
        <c:scaling>
          <c:orientation val="minMax"/>
        </c:scaling>
        <c:axPos val="l"/>
        <c:delete val="0"/>
        <c:numFmt formatCode="General" sourceLinked="1"/>
        <c:majorTickMark val="out"/>
        <c:minorTickMark val="none"/>
        <c:tickLblPos val="nextTo"/>
        <c:spPr>
          <a:ln w="3175">
            <a:solidFill>
              <a:srgbClr val="808080"/>
            </a:solidFill>
          </a:ln>
        </c:spPr>
        <c:crossAx val="5923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47977525"/>
        <c:axId val="29144542"/>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47977525"/>
        <c:axId val="29144542"/>
      </c:lineChart>
      <c:catAx>
        <c:axId val="47977525"/>
        <c:scaling>
          <c:orientation val="minMax"/>
        </c:scaling>
        <c:axPos val="b"/>
        <c:delete val="0"/>
        <c:numFmt formatCode="General" sourceLinked="1"/>
        <c:majorTickMark val="out"/>
        <c:minorTickMark val="none"/>
        <c:tickLblPos val="low"/>
        <c:spPr>
          <a:ln w="3175">
            <a:solidFill>
              <a:srgbClr val="808080"/>
            </a:solidFill>
          </a:ln>
        </c:spPr>
        <c:crossAx val="29144542"/>
        <c:crosses val="autoZero"/>
        <c:auto val="1"/>
        <c:lblOffset val="100"/>
        <c:tickLblSkip val="1"/>
        <c:noMultiLvlLbl val="0"/>
      </c:catAx>
      <c:valAx>
        <c:axId val="29144542"/>
        <c:scaling>
          <c:orientation val="minMax"/>
        </c:scaling>
        <c:axPos val="l"/>
        <c:delete val="0"/>
        <c:numFmt formatCode="General" sourceLinked="1"/>
        <c:majorTickMark val="out"/>
        <c:minorTickMark val="none"/>
        <c:tickLblPos val="nextTo"/>
        <c:spPr>
          <a:ln w="3175">
            <a:solidFill>
              <a:srgbClr val="808080"/>
            </a:solidFill>
          </a:ln>
        </c:spPr>
        <c:crossAx val="47977525"/>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60974287"/>
        <c:axId val="11897672"/>
      </c:barChart>
      <c:catAx>
        <c:axId val="60974287"/>
        <c:scaling>
          <c:orientation val="minMax"/>
        </c:scaling>
        <c:axPos val="b"/>
        <c:delete val="0"/>
        <c:numFmt formatCode="General" sourceLinked="1"/>
        <c:majorTickMark val="out"/>
        <c:minorTickMark val="none"/>
        <c:tickLblPos val="nextTo"/>
        <c:spPr>
          <a:ln w="3175">
            <a:solidFill>
              <a:srgbClr val="808080"/>
            </a:solidFill>
          </a:ln>
        </c:spPr>
        <c:crossAx val="11897672"/>
        <c:crosses val="autoZero"/>
        <c:auto val="1"/>
        <c:lblOffset val="100"/>
        <c:tickLblSkip val="1"/>
        <c:noMultiLvlLbl val="0"/>
      </c:catAx>
      <c:valAx>
        <c:axId val="11897672"/>
        <c:scaling>
          <c:orientation val="minMax"/>
        </c:scaling>
        <c:axPos val="l"/>
        <c:delete val="0"/>
        <c:numFmt formatCode="General" sourceLinked="1"/>
        <c:majorTickMark val="out"/>
        <c:minorTickMark val="none"/>
        <c:tickLblPos val="nextTo"/>
        <c:spPr>
          <a:ln w="3175">
            <a:solidFill>
              <a:srgbClr val="808080"/>
            </a:solidFill>
          </a:ln>
        </c:spPr>
        <c:crossAx val="60974287"/>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39970185"/>
        <c:axId val="24187346"/>
      </c:barChart>
      <c:catAx>
        <c:axId val="39970185"/>
        <c:scaling>
          <c:orientation val="minMax"/>
        </c:scaling>
        <c:axPos val="b"/>
        <c:delete val="0"/>
        <c:numFmt formatCode="General" sourceLinked="1"/>
        <c:majorTickMark val="out"/>
        <c:minorTickMark val="none"/>
        <c:tickLblPos val="nextTo"/>
        <c:spPr>
          <a:ln w="3175">
            <a:solidFill>
              <a:srgbClr val="808080"/>
            </a:solidFill>
          </a:ln>
        </c:spPr>
        <c:crossAx val="24187346"/>
        <c:crosses val="autoZero"/>
        <c:auto val="1"/>
        <c:lblOffset val="100"/>
        <c:tickLblSkip val="1"/>
        <c:noMultiLvlLbl val="0"/>
      </c:catAx>
      <c:valAx>
        <c:axId val="24187346"/>
        <c:scaling>
          <c:orientation val="minMax"/>
        </c:scaling>
        <c:axPos val="l"/>
        <c:delete val="0"/>
        <c:numFmt formatCode="General" sourceLinked="1"/>
        <c:majorTickMark val="out"/>
        <c:minorTickMark val="none"/>
        <c:tickLblPos val="nextTo"/>
        <c:spPr>
          <a:ln w="3175">
            <a:solidFill>
              <a:srgbClr val="808080"/>
            </a:solidFill>
          </a:ln>
        </c:spPr>
        <c:crossAx val="39970185"/>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3.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4.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xml" /><Relationship Id="rId3" Type="http://schemas.openxmlformats.org/officeDocument/2006/relationships/vmlDrawing" Target="../drawings/vmlDrawing26.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vmlDrawing" Target="../drawings/vmlDrawing6.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2. Workbook Structure - Best Practice Model Example"&amp;Err_Chks_Msg&amp;Sens_Chks_Msg&amp;Alt_Chks_Msg</f>
        <v>SMA 2. Workbook Structure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 r="C23" s="34" t="s">
        <v>202</v>
      </c>
      <c r="D23" s="251" t="s">
        <v>589</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590</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525</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3">
        <f aca="true" t="shared" si="8" ref="J21:Q21">J18+J19</f>
        <v>100</v>
      </c>
      <c r="K21" s="173">
        <f t="shared" si="8"/>
        <v>102.5</v>
      </c>
      <c r="L21" s="173">
        <f t="shared" si="8"/>
        <v>105.0625</v>
      </c>
      <c r="M21" s="173">
        <f t="shared" si="8"/>
        <v>107.6890625</v>
      </c>
      <c r="N21" s="173">
        <f t="shared" si="8"/>
        <v>110.3812890625</v>
      </c>
      <c r="O21" s="173">
        <f t="shared" si="8"/>
        <v>113.14082128906249</v>
      </c>
      <c r="P21" s="173">
        <f t="shared" si="8"/>
        <v>115.96934182128904</v>
      </c>
      <c r="Q21" s="173">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3">
        <f>J21+J23</f>
        <v>60</v>
      </c>
      <c r="K25" s="173">
        <f aca="true" t="shared" si="9" ref="K25:Q25">K21+K23</f>
        <v>61.5</v>
      </c>
      <c r="L25" s="173">
        <f t="shared" si="9"/>
        <v>63.0375</v>
      </c>
      <c r="M25" s="173">
        <f t="shared" si="9"/>
        <v>64.6134375</v>
      </c>
      <c r="N25" s="173">
        <f t="shared" si="9"/>
        <v>66.22877343750001</v>
      </c>
      <c r="O25" s="173">
        <f t="shared" si="9"/>
        <v>67.8844927734375</v>
      </c>
      <c r="P25" s="173">
        <f t="shared" si="9"/>
        <v>69.58160509277343</v>
      </c>
      <c r="Q25" s="173">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8">
        <v>-0.625</v>
      </c>
      <c r="K28" s="178">
        <v>-0.640625</v>
      </c>
      <c r="L28" s="178">
        <v>-0.656640625</v>
      </c>
      <c r="M28" s="178">
        <v>-0.6730566406249999</v>
      </c>
      <c r="N28" s="178">
        <v>-0.6898830566406249</v>
      </c>
      <c r="O28" s="178">
        <v>-0.7071301330566404</v>
      </c>
      <c r="P28" s="178">
        <v>-0.7248083863830563</v>
      </c>
      <c r="Q28" s="178">
        <v>-0.7429285960426327</v>
      </c>
    </row>
    <row r="29" spans="4:17" ht="10.5">
      <c r="D29" s="63" t="s">
        <v>473</v>
      </c>
      <c r="J29" s="179">
        <f>SUM(J27:J28)</f>
        <v>-14.125</v>
      </c>
      <c r="K29" s="179">
        <f aca="true" t="shared" si="10" ref="K29:Q29">SUM(K27:K28)</f>
        <v>-14.478124999999999</v>
      </c>
      <c r="L29" s="179">
        <f t="shared" si="10"/>
        <v>-14.840078124999996</v>
      </c>
      <c r="M29" s="179">
        <f t="shared" si="10"/>
        <v>-15.211080078124994</v>
      </c>
      <c r="N29" s="179">
        <f t="shared" si="10"/>
        <v>-15.591357080078117</v>
      </c>
      <c r="O29" s="179">
        <f t="shared" si="10"/>
        <v>-15.981141007080069</v>
      </c>
      <c r="P29" s="179">
        <f t="shared" si="10"/>
        <v>-16.38066953225707</v>
      </c>
      <c r="Q29" s="179">
        <f t="shared" si="10"/>
        <v>-16.790186270563492</v>
      </c>
    </row>
    <row r="30" spans="10:17" ht="10.5">
      <c r="J30" s="80"/>
      <c r="K30" s="80"/>
      <c r="L30" s="80"/>
      <c r="M30" s="80"/>
      <c r="N30" s="80"/>
      <c r="O30" s="80"/>
      <c r="P30" s="80"/>
      <c r="Q30" s="80"/>
    </row>
    <row r="31" spans="3:17" ht="11.25">
      <c r="C31" s="59" t="s">
        <v>11</v>
      </c>
      <c r="J31" s="173">
        <f aca="true" t="shared" si="11" ref="J31:Q31">J25+J29</f>
        <v>45.875</v>
      </c>
      <c r="K31" s="173">
        <f t="shared" si="11"/>
        <v>47.021875</v>
      </c>
      <c r="L31" s="173">
        <f t="shared" si="11"/>
        <v>48.197421875</v>
      </c>
      <c r="M31" s="173">
        <f t="shared" si="11"/>
        <v>49.40235742187501</v>
      </c>
      <c r="N31" s="173">
        <f t="shared" si="11"/>
        <v>50.63741635742189</v>
      </c>
      <c r="O31" s="173">
        <f t="shared" si="11"/>
        <v>51.90335176635743</v>
      </c>
      <c r="P31" s="173">
        <f t="shared" si="11"/>
        <v>53.200935560516356</v>
      </c>
      <c r="Q31" s="173">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3">
        <f aca="true" t="shared" si="12" ref="J35:Q35">J31+J33</f>
        <v>42.625</v>
      </c>
      <c r="K35" s="173">
        <f t="shared" si="12"/>
        <v>43.771875</v>
      </c>
      <c r="L35" s="173">
        <f t="shared" si="12"/>
        <v>44.947421875</v>
      </c>
      <c r="M35" s="173">
        <f t="shared" si="12"/>
        <v>46.15235742187501</v>
      </c>
      <c r="N35" s="173">
        <f t="shared" si="12"/>
        <v>47.22491635742189</v>
      </c>
      <c r="O35" s="173">
        <f t="shared" si="12"/>
        <v>48.32835176635743</v>
      </c>
      <c r="P35" s="173">
        <f t="shared" si="12"/>
        <v>49.62593556051635</v>
      </c>
      <c r="Q35" s="173">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4" t="s">
        <v>13</v>
      </c>
      <c r="J39" s="175">
        <f aca="true" t="shared" si="13" ref="J39:Q39">J35+J37</f>
        <v>29.8375</v>
      </c>
      <c r="K39" s="175">
        <f t="shared" si="13"/>
        <v>30.6403125</v>
      </c>
      <c r="L39" s="175">
        <f t="shared" si="13"/>
        <v>31.463195312500005</v>
      </c>
      <c r="M39" s="175">
        <f t="shared" si="13"/>
        <v>32.30665019531251</v>
      </c>
      <c r="N39" s="175">
        <f t="shared" si="13"/>
        <v>33.05744145019533</v>
      </c>
      <c r="O39" s="175">
        <f t="shared" si="13"/>
        <v>33.8298462364502</v>
      </c>
      <c r="P39" s="175">
        <f t="shared" si="13"/>
        <v>34.73815489236145</v>
      </c>
      <c r="Q39" s="175">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526</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5" ht="10.5"/>
    <row r="16" spans="2:9" ht="12.75">
      <c r="B16" s="107" t="s">
        <v>0</v>
      </c>
      <c r="I16" s="183" t="s">
        <v>531</v>
      </c>
    </row>
    <row r="17" ht="10.5">
      <c r="I17" s="184">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3">
        <f aca="true" t="shared" si="12" ref="I35:Q35">I25+I33</f>
        <v>182.14897260273972</v>
      </c>
      <c r="J35" s="173">
        <f t="shared" si="12"/>
        <v>184.64897260273972</v>
      </c>
      <c r="K35" s="173">
        <f t="shared" si="12"/>
        <v>195.0135338184932</v>
      </c>
      <c r="L35" s="173">
        <f t="shared" si="12"/>
        <v>213.28014276102488</v>
      </c>
      <c r="M35" s="173">
        <f t="shared" si="12"/>
        <v>232.02843712944136</v>
      </c>
      <c r="N35" s="173">
        <f t="shared" si="12"/>
        <v>256.0946724583623</v>
      </c>
      <c r="O35" s="173">
        <f t="shared" si="12"/>
        <v>275.5617667955063</v>
      </c>
      <c r="P35" s="173">
        <f t="shared" si="12"/>
        <v>295.52139659611464</v>
      </c>
      <c r="Q35" s="173">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3">
        <f aca="true" t="shared" si="15" ref="I53:Q53">I44+I51</f>
        <v>81.80119863013698</v>
      </c>
      <c r="J53" s="173">
        <f t="shared" si="15"/>
        <v>81.80119863013698</v>
      </c>
      <c r="K53" s="173">
        <f t="shared" si="15"/>
        <v>84.34560359589041</v>
      </c>
      <c r="L53" s="173">
        <f t="shared" si="15"/>
        <v>86.88061488217213</v>
      </c>
      <c r="M53" s="173">
        <f t="shared" si="15"/>
        <v>89.47558415293237</v>
      </c>
      <c r="N53" s="173">
        <f t="shared" si="15"/>
        <v>97.01309875675568</v>
      </c>
      <c r="O53" s="173">
        <f t="shared" si="15"/>
        <v>99.56526997567457</v>
      </c>
      <c r="P53" s="173">
        <f t="shared" si="15"/>
        <v>102.15582233010218</v>
      </c>
      <c r="Q53" s="173">
        <f t="shared" si="15"/>
        <v>104.81255708069308</v>
      </c>
    </row>
    <row r="54" spans="9:17" ht="10.5">
      <c r="I54" s="80"/>
      <c r="J54" s="80"/>
      <c r="K54" s="80"/>
      <c r="L54" s="80"/>
      <c r="M54" s="80"/>
      <c r="N54" s="80"/>
      <c r="O54" s="80"/>
      <c r="P54" s="80"/>
      <c r="Q54" s="80"/>
    </row>
    <row r="55" spans="3:17" ht="12" thickBot="1">
      <c r="C55" s="59" t="s">
        <v>37</v>
      </c>
      <c r="I55" s="175">
        <f aca="true" t="shared" si="16" ref="I55:Q55">I35-I53</f>
        <v>100.34777397260274</v>
      </c>
      <c r="J55" s="175">
        <f t="shared" si="16"/>
        <v>102.84777397260274</v>
      </c>
      <c r="K55" s="175">
        <f t="shared" si="16"/>
        <v>110.66793022260278</v>
      </c>
      <c r="L55" s="175">
        <f t="shared" si="16"/>
        <v>126.39952787885275</v>
      </c>
      <c r="M55" s="175">
        <f t="shared" si="16"/>
        <v>142.55285297650897</v>
      </c>
      <c r="N55" s="175">
        <f t="shared" si="16"/>
        <v>159.08157370160663</v>
      </c>
      <c r="O55" s="175">
        <f t="shared" si="16"/>
        <v>175.99649681983172</v>
      </c>
      <c r="P55" s="175">
        <f t="shared" si="16"/>
        <v>193.36557426601246</v>
      </c>
      <c r="Q55" s="175">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5">
        <f>I59+I60+I63</f>
        <v>100.34777397260274</v>
      </c>
      <c r="J65" s="175">
        <f aca="true" t="shared" si="19" ref="J65:Q65">J59+J60+J63</f>
        <v>102.84777397260274</v>
      </c>
      <c r="K65" s="175">
        <f t="shared" si="19"/>
        <v>110.66793022260278</v>
      </c>
      <c r="L65" s="175">
        <f t="shared" si="19"/>
        <v>126.39952787885275</v>
      </c>
      <c r="M65" s="175">
        <f t="shared" si="19"/>
        <v>142.55285297650897</v>
      </c>
      <c r="N65" s="175">
        <f t="shared" si="19"/>
        <v>159.08157370160663</v>
      </c>
      <c r="O65" s="175">
        <f t="shared" si="19"/>
        <v>175.99649681983172</v>
      </c>
      <c r="P65" s="175">
        <f t="shared" si="19"/>
        <v>193.36557426601246</v>
      </c>
      <c r="Q65" s="175">
        <f t="shared" si="19"/>
        <v>211.20015989834775</v>
      </c>
    </row>
    <row r="66" spans="3:17" ht="12" thickTop="1">
      <c r="C66" s="122"/>
      <c r="I66" s="217"/>
      <c r="J66" s="217"/>
      <c r="K66" s="217"/>
      <c r="L66" s="217"/>
      <c r="M66" s="217"/>
      <c r="N66" s="217"/>
      <c r="O66" s="217"/>
      <c r="P66" s="217"/>
      <c r="Q66" s="217"/>
    </row>
    <row r="67" spans="4:17" ht="10.5" hidden="1" outlineLevel="2">
      <c r="D67" s="63" t="s">
        <v>564</v>
      </c>
      <c r="I67" s="180">
        <f>IF(ISERROR(I55-I65),1,0)</f>
        <v>0</v>
      </c>
      <c r="J67" s="180">
        <f aca="true" t="shared" si="20" ref="J67:Q67">IF(ISERROR(J55-J65),1,0)</f>
        <v>0</v>
      </c>
      <c r="K67" s="180">
        <f t="shared" si="20"/>
        <v>0</v>
      </c>
      <c r="L67" s="180">
        <f t="shared" si="20"/>
        <v>0</v>
      </c>
      <c r="M67" s="180">
        <f t="shared" si="20"/>
        <v>0</v>
      </c>
      <c r="N67" s="180">
        <f t="shared" si="20"/>
        <v>0</v>
      </c>
      <c r="O67" s="180">
        <f t="shared" si="20"/>
        <v>0</v>
      </c>
      <c r="P67" s="180">
        <f t="shared" si="20"/>
        <v>0</v>
      </c>
      <c r="Q67" s="180">
        <f t="shared" si="20"/>
        <v>0</v>
      </c>
    </row>
    <row r="68" spans="4:17" ht="10.5" hidden="1" outlineLevel="2">
      <c r="D68" s="63" t="s">
        <v>529</v>
      </c>
      <c r="I68" s="181">
        <f>IF(I67&lt;&gt;0,0,(ROUND(I55-I65,5)&lt;&gt;0)*1)</f>
        <v>0</v>
      </c>
      <c r="J68" s="181">
        <f aca="true" t="shared" si="21" ref="J68:Q68">IF(J67&lt;&gt;0,0,(ROUND(J55-J65,5)&lt;&gt;0)*1)</f>
        <v>0</v>
      </c>
      <c r="K68" s="181">
        <f t="shared" si="21"/>
        <v>0</v>
      </c>
      <c r="L68" s="181">
        <f t="shared" si="21"/>
        <v>0</v>
      </c>
      <c r="M68" s="181">
        <f t="shared" si="21"/>
        <v>0</v>
      </c>
      <c r="N68" s="181">
        <f t="shared" si="21"/>
        <v>0</v>
      </c>
      <c r="O68" s="181">
        <f t="shared" si="21"/>
        <v>0</v>
      </c>
      <c r="P68" s="181">
        <f t="shared" si="21"/>
        <v>0</v>
      </c>
      <c r="Q68" s="181">
        <f t="shared" si="21"/>
        <v>0</v>
      </c>
    </row>
    <row r="69" spans="3:17" ht="10.5" collapsed="1">
      <c r="C69" s="63" t="s">
        <v>415</v>
      </c>
      <c r="H69" s="176">
        <f>IF(ISERROR(SUM(I69:Q69)),0,MIN(SUM(I69:Q69),1))</f>
        <v>0</v>
      </c>
      <c r="I69" s="177">
        <f aca="true" t="shared" si="22" ref="I69:Q69">MIN(SUM(I67:I68),1)</f>
        <v>0</v>
      </c>
      <c r="J69" s="177">
        <f t="shared" si="22"/>
        <v>0</v>
      </c>
      <c r="K69" s="177">
        <f t="shared" si="22"/>
        <v>0</v>
      </c>
      <c r="L69" s="177">
        <f t="shared" si="22"/>
        <v>0</v>
      </c>
      <c r="M69" s="177">
        <f t="shared" si="22"/>
        <v>0</v>
      </c>
      <c r="N69" s="177">
        <f t="shared" si="22"/>
        <v>0</v>
      </c>
      <c r="O69" s="177">
        <f t="shared" si="22"/>
        <v>0</v>
      </c>
      <c r="P69" s="177">
        <f t="shared" si="22"/>
        <v>0</v>
      </c>
      <c r="Q69" s="177">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1">
        <f>IF(OR(ISBLANK(I$12),I$12&lt;&gt;0),IF(ISERROR(I62),1,IF(ROUND(I62,5)&lt;&gt;0,1,0)),0)</f>
        <v>0</v>
      </c>
      <c r="J72" s="181">
        <f aca="true" t="shared" si="24" ref="J72:Q72">IF(OR(ISBLANK(J$12),J$12&lt;&gt;0),IF(ISERROR(J62),1,IF(ROUND(J62,5)&lt;&gt;0,1,0)),0)</f>
        <v>0</v>
      </c>
      <c r="K72" s="181">
        <f t="shared" si="24"/>
        <v>0</v>
      </c>
      <c r="L72" s="181">
        <f t="shared" si="24"/>
        <v>0</v>
      </c>
      <c r="M72" s="181">
        <f t="shared" si="24"/>
        <v>0</v>
      </c>
      <c r="N72" s="181">
        <f t="shared" si="24"/>
        <v>0</v>
      </c>
      <c r="O72" s="181">
        <f t="shared" si="24"/>
        <v>0</v>
      </c>
      <c r="P72" s="181">
        <f t="shared" si="24"/>
        <v>0</v>
      </c>
      <c r="Q72" s="181">
        <f t="shared" si="24"/>
        <v>0</v>
      </c>
    </row>
    <row r="73" spans="3:17" ht="10.5" collapsed="1">
      <c r="C73" s="63" t="s">
        <v>530</v>
      </c>
      <c r="H73" s="176">
        <f>IF(ISERROR(SUM(I73:Q73)),0,MIN(SUM(I73:Q73),1))</f>
        <v>0</v>
      </c>
      <c r="I73" s="177">
        <f aca="true" t="shared" si="25" ref="I73:Q73">MIN(SUM(I71:I72),1)</f>
        <v>0</v>
      </c>
      <c r="J73" s="177">
        <f t="shared" si="25"/>
        <v>0</v>
      </c>
      <c r="K73" s="177">
        <f t="shared" si="25"/>
        <v>0</v>
      </c>
      <c r="L73" s="177">
        <f t="shared" si="25"/>
        <v>0</v>
      </c>
      <c r="M73" s="177">
        <f t="shared" si="25"/>
        <v>0</v>
      </c>
      <c r="N73" s="177">
        <f t="shared" si="25"/>
        <v>0</v>
      </c>
      <c r="O73" s="177">
        <f t="shared" si="25"/>
        <v>0</v>
      </c>
      <c r="P73" s="177">
        <f t="shared" si="25"/>
        <v>0</v>
      </c>
      <c r="Q73" s="177">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7" width="12.83203125" style="17" customWidth="1"/>
    <col min="18" max="16384" width="12.83203125" style="17" customWidth="1"/>
  </cols>
  <sheetData>
    <row r="1" ht="18">
      <c r="B1" s="40" t="s">
        <v>596</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t="str">
        <f aca="true" t="shared" si="0" ref="J6:Q6">IF(J12=0,IF(TS_Data_Final_Stub,"- ",IF(TS_Pers_In_Yr=1,"",0)),IF(TS_Data_Final_Stub,J9,IF(TS_Pers_In_Yr=1,"",LEFT(INDEX(LU_Mth_Names,MONTH(J9)),3)&amp;"-"&amp;RIGHT(YEAR(J9),2))&amp;" "))</f>
        <v> </v>
      </c>
      <c r="K6" s="169" t="str">
        <f t="shared" si="0"/>
        <v> </v>
      </c>
      <c r="L6" s="169" t="str">
        <f t="shared" si="0"/>
        <v> </v>
      </c>
      <c r="M6" s="169">
        <f t="shared" si="0"/>
      </c>
      <c r="N6" s="169">
        <f t="shared" si="0"/>
      </c>
      <c r="O6" s="169">
        <f t="shared" si="0"/>
      </c>
      <c r="P6" s="169">
        <f t="shared" si="0"/>
      </c>
      <c r="Q6" s="169">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0">
        <f aca="true" t="shared" si="4" ref="J10:Q10">IF(J12=0,0,YEAR(TS_Per_1_FY_End_Date)+INT((TS_Per_1_Number+J12-2)/TS_Pers_In_Yr))</f>
        <v>2010</v>
      </c>
      <c r="K10" s="170">
        <f t="shared" si="4"/>
        <v>2011</v>
      </c>
      <c r="L10" s="170">
        <f t="shared" si="4"/>
        <v>2012</v>
      </c>
      <c r="M10" s="170">
        <f t="shared" si="4"/>
        <v>0</v>
      </c>
      <c r="N10" s="170">
        <f t="shared" si="4"/>
        <v>0</v>
      </c>
      <c r="O10" s="170">
        <f t="shared" si="4"/>
        <v>0</v>
      </c>
      <c r="P10" s="170">
        <f t="shared" si="4"/>
        <v>0</v>
      </c>
      <c r="Q10" s="170">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1" t="str">
        <f>IF(J12=0,"- ",J10&amp;"-"&amp;J11)</f>
        <v>2010-Year </v>
      </c>
      <c r="K13" s="171" t="str">
        <f aca="true" t="shared" si="7" ref="K13:Q13">IF(K12=0,"- ",K10&amp;"-"&amp;K11)</f>
        <v>2011-Year </v>
      </c>
      <c r="L13" s="171" t="str">
        <f t="shared" si="7"/>
        <v>2012-Year </v>
      </c>
      <c r="M13" s="171" t="str">
        <f t="shared" si="7"/>
        <v>- </v>
      </c>
      <c r="N13" s="171" t="str">
        <f t="shared" si="7"/>
        <v>- </v>
      </c>
      <c r="O13" s="171" t="str">
        <f t="shared" si="7"/>
        <v>- </v>
      </c>
      <c r="P13" s="171" t="str">
        <f t="shared" si="7"/>
        <v>- </v>
      </c>
      <c r="Q13" s="171"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8">
        <v>10.726027397260282</v>
      </c>
      <c r="K21" s="178">
        <v>-0.25684931506850717</v>
      </c>
      <c r="L21" s="178">
        <v>-0.23377849202785228</v>
      </c>
      <c r="M21" s="178">
        <v>-0.29934436756119</v>
      </c>
      <c r="N21" s="178">
        <v>-0.27659861943493524</v>
      </c>
      <c r="O21" s="178">
        <v>-0.28351358492079726</v>
      </c>
      <c r="P21" s="178">
        <v>-0.2580477130512122</v>
      </c>
      <c r="Q21" s="178">
        <v>-0.3304201716500188</v>
      </c>
    </row>
    <row r="22" spans="4:17" ht="10.5">
      <c r="D22" s="63" t="s">
        <v>238</v>
      </c>
      <c r="J22" s="182">
        <f>J20+J21</f>
        <v>135.72602739726028</v>
      </c>
      <c r="K22" s="182">
        <f aca="true" t="shared" si="8" ref="K22:Q22">K20+K21</f>
        <v>127.86815068493149</v>
      </c>
      <c r="L22" s="182">
        <f t="shared" si="8"/>
        <v>131.09434650797215</v>
      </c>
      <c r="M22" s="182">
        <f t="shared" si="8"/>
        <v>134.3119837574388</v>
      </c>
      <c r="N22" s="182">
        <f t="shared" si="8"/>
        <v>137.70001270869005</v>
      </c>
      <c r="O22" s="182">
        <f t="shared" si="8"/>
        <v>141.1425130264073</v>
      </c>
      <c r="P22" s="182">
        <f t="shared" si="8"/>
        <v>144.70362956356007</v>
      </c>
      <c r="Q22" s="182">
        <f t="shared" si="8"/>
        <v>148.25529903687652</v>
      </c>
    </row>
    <row r="23" spans="4:17" ht="10.5">
      <c r="D23" s="172"/>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2"/>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2"/>
      <c r="E25" s="63" t="s">
        <v>422</v>
      </c>
      <c r="J25" s="178">
        <v>-7.986301369863014</v>
      </c>
      <c r="K25" s="178">
        <v>0.20034246575342252</v>
      </c>
      <c r="L25" s="178">
        <v>0.18234722378171853</v>
      </c>
      <c r="M25" s="178">
        <v>0.2334886066977333</v>
      </c>
      <c r="N25" s="178">
        <v>0.21574692315924437</v>
      </c>
      <c r="O25" s="178">
        <v>0.22114059623822868</v>
      </c>
      <c r="P25" s="178">
        <v>0.2012772161799461</v>
      </c>
      <c r="Q25" s="178">
        <v>0.2577277338870232</v>
      </c>
    </row>
    <row r="26" spans="4:17" ht="10.5">
      <c r="D26" s="63" t="s">
        <v>243</v>
      </c>
      <c r="J26" s="182">
        <f>SUM(J23:J25)</f>
        <v>-72.98630136986301</v>
      </c>
      <c r="K26" s="182">
        <f aca="true" t="shared" si="9" ref="K26:Q26">SUM(K23:K25)</f>
        <v>-66.42465753424658</v>
      </c>
      <c r="L26" s="182">
        <f t="shared" si="9"/>
        <v>-68.10827777621827</v>
      </c>
      <c r="M26" s="182">
        <f t="shared" si="9"/>
        <v>-69.76440201830225</v>
      </c>
      <c r="N26" s="182">
        <f t="shared" si="9"/>
        <v>-71.53209096746573</v>
      </c>
      <c r="O26" s="182">
        <f t="shared" si="9"/>
        <v>-73.32039324165237</v>
      </c>
      <c r="P26" s="182">
        <f t="shared" si="9"/>
        <v>-75.17879496765791</v>
      </c>
      <c r="Q26" s="182">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3">
        <f>J22+J26+SUM(J27:J30)</f>
        <v>55.98972602739727</v>
      </c>
      <c r="K31" s="173">
        <f aca="true" t="shared" si="10" ref="K31:Q31">K22+K26+SUM(K27:K30)</f>
        <v>45.405993150684914</v>
      </c>
      <c r="L31" s="173">
        <f t="shared" si="10"/>
        <v>46.604506231753874</v>
      </c>
      <c r="M31" s="173">
        <f t="shared" si="10"/>
        <v>47.81335517663656</v>
      </c>
      <c r="N31" s="173">
        <f t="shared" si="10"/>
        <v>48.909714514661815</v>
      </c>
      <c r="O31" s="173">
        <f t="shared" si="10"/>
        <v>50.07964487752837</v>
      </c>
      <c r="P31" s="173">
        <f t="shared" si="10"/>
        <v>51.45132906599494</v>
      </c>
      <c r="Q31" s="173">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3">
        <f>SUM(J35:J38)</f>
        <v>-17.5</v>
      </c>
      <c r="K39" s="173">
        <f aca="true" t="shared" si="11" ref="K39:Q39">SUM(K35:K38)</f>
        <v>-17.9375</v>
      </c>
      <c r="L39" s="173">
        <f t="shared" si="11"/>
        <v>-18.385937499999997</v>
      </c>
      <c r="M39" s="173">
        <f t="shared" si="11"/>
        <v>-18.845585937499994</v>
      </c>
      <c r="N39" s="173">
        <f t="shared" si="11"/>
        <v>-19.31672558593749</v>
      </c>
      <c r="O39" s="173">
        <f t="shared" si="11"/>
        <v>-19.799643725585927</v>
      </c>
      <c r="P39" s="173">
        <f t="shared" si="11"/>
        <v>-20.294634818725573</v>
      </c>
      <c r="Q39" s="173">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3">
        <f>SUM(J43:J48)</f>
        <v>-14.81875</v>
      </c>
      <c r="K49" s="173">
        <f aca="true" t="shared" si="12" ref="K49:Q49">SUM(K43:K48)</f>
        <v>-15.22015625</v>
      </c>
      <c r="L49" s="173">
        <f t="shared" si="12"/>
        <v>-15.631597656250003</v>
      </c>
      <c r="M49" s="173">
        <f t="shared" si="12"/>
        <v>-16.053325097656252</v>
      </c>
      <c r="N49" s="173">
        <f t="shared" si="12"/>
        <v>-11.428720725097664</v>
      </c>
      <c r="O49" s="173">
        <f t="shared" si="12"/>
        <v>-16.8149231182251</v>
      </c>
      <c r="P49" s="173">
        <f t="shared" si="12"/>
        <v>-17.269077446180724</v>
      </c>
      <c r="Q49" s="173">
        <f t="shared" si="12"/>
        <v>-17.734585632335236</v>
      </c>
    </row>
    <row r="50" spans="10:17" ht="10.5">
      <c r="J50" s="80"/>
      <c r="K50" s="80"/>
      <c r="L50" s="80"/>
      <c r="M50" s="80"/>
      <c r="N50" s="80"/>
      <c r="O50" s="80"/>
      <c r="P50" s="80"/>
      <c r="Q50" s="80"/>
    </row>
    <row r="51" spans="3:17" ht="12" thickBot="1">
      <c r="C51" s="59" t="s">
        <v>18</v>
      </c>
      <c r="J51" s="175">
        <f aca="true" t="shared" si="13" ref="J51:Q51">J31+J39+J49</f>
        <v>23.670976027397266</v>
      </c>
      <c r="K51" s="175">
        <f t="shared" si="13"/>
        <v>12.248336900684913</v>
      </c>
      <c r="L51" s="175">
        <f t="shared" si="13"/>
        <v>12.586971075503874</v>
      </c>
      <c r="M51" s="175">
        <f t="shared" si="13"/>
        <v>12.914444141480317</v>
      </c>
      <c r="N51" s="175">
        <f t="shared" si="13"/>
        <v>18.164268203626662</v>
      </c>
      <c r="O51" s="175">
        <f t="shared" si="13"/>
        <v>13.46507803371734</v>
      </c>
      <c r="P51" s="175">
        <f t="shared" si="13"/>
        <v>13.887616801088644</v>
      </c>
      <c r="Q51" s="175">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2" width="12.83203125" style="17" customWidth="1"/>
    <col min="13" max="16384" width="12.83203125" style="17" customWidth="1"/>
  </cols>
  <sheetData>
    <row r="1" ht="18">
      <c r="B1" s="40" t="s">
        <v>501</v>
      </c>
    </row>
    <row r="2" ht="15">
      <c r="B2" s="39" t="str">
        <f>Model_Name</f>
        <v>SMA 2. Workbook Structure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69">
        <f aca="true" t="shared" si="0" ref="J6:Q6">IF(J12=0,IF(TS_Data_Final_Stub,"- ",IF(TS_Pers_In_Yr=1,"",0)),IF(TS_Data_Final_Stub,J9,IF(TS_Pers_In_Yr=1,"",LEFT(INDEX(LU_Mth_Names,MONTH(J9)),3)&amp;"-"&amp;RIGHT(YEAR(J9),2))&amp;" "))</f>
      </c>
      <c r="K6" s="169">
        <f t="shared" si="0"/>
      </c>
      <c r="L6" s="169">
        <f t="shared" si="0"/>
      </c>
      <c r="M6" s="169" t="str">
        <f t="shared" si="0"/>
        <v> </v>
      </c>
      <c r="N6" s="169" t="str">
        <f t="shared" si="0"/>
        <v> </v>
      </c>
      <c r="O6" s="169" t="str">
        <f t="shared" si="0"/>
        <v> </v>
      </c>
      <c r="P6" s="169" t="str">
        <f t="shared" si="0"/>
        <v> </v>
      </c>
      <c r="Q6" s="169"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0">
        <f aca="true" t="shared" si="4" ref="J10:Q10">IF(J12=0,0,YEAR(TS_Proj_Per_1_FY_End_Date)+INT((TS_Proj_Per_1_Number+J12-TS_Data_Full_Pers-2)/TS_Pers_In_Yr))</f>
        <v>0</v>
      </c>
      <c r="K10" s="170">
        <f t="shared" si="4"/>
        <v>0</v>
      </c>
      <c r="L10" s="170">
        <f t="shared" si="4"/>
        <v>0</v>
      </c>
      <c r="M10" s="170">
        <f t="shared" si="4"/>
        <v>2013</v>
      </c>
      <c r="N10" s="170">
        <f t="shared" si="4"/>
        <v>2014</v>
      </c>
      <c r="O10" s="170">
        <f t="shared" si="4"/>
        <v>2015</v>
      </c>
      <c r="P10" s="170">
        <f t="shared" si="4"/>
        <v>2016</v>
      </c>
      <c r="Q10" s="170">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1" t="str">
        <f>IF(J12=0,"- ",J10&amp;"-"&amp;J11)</f>
        <v>- </v>
      </c>
      <c r="K13" s="171" t="str">
        <f aca="true" t="shared" si="7" ref="K13:Q13">IF(K12=0,"- ",K10&amp;"-"&amp;K11)</f>
        <v>- </v>
      </c>
      <c r="L13" s="171" t="str">
        <f t="shared" si="7"/>
        <v>- </v>
      </c>
      <c r="M13" s="171" t="str">
        <f t="shared" si="7"/>
        <v>2013-Year </v>
      </c>
      <c r="N13" s="171" t="str">
        <f t="shared" si="7"/>
        <v>2014-Year </v>
      </c>
      <c r="O13" s="171" t="str">
        <f t="shared" si="7"/>
        <v>2015-Year </v>
      </c>
      <c r="P13" s="171" t="str">
        <f t="shared" si="7"/>
        <v>2016-Year </v>
      </c>
      <c r="Q13" s="171" t="str">
        <f t="shared" si="7"/>
        <v>2017-Year </v>
      </c>
    </row>
    <row r="14" ht="10.5" collapsed="1"/>
    <row r="16" ht="12.75" customHeight="1">
      <c r="B16" s="107" t="s">
        <v>401</v>
      </c>
    </row>
    <row r="18" spans="3:17" ht="10.5">
      <c r="C18" s="172"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2"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2"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2"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2"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3" t="s">
        <v>531</v>
      </c>
    </row>
    <row r="134" ht="10.5">
      <c r="I134" s="211">
        <f>TS_Proj_Start_Date</f>
        <v>41275</v>
      </c>
    </row>
    <row r="135" spans="4:17" ht="10.5">
      <c r="D135" s="172"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2"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2"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2"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2"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537</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IS_Hist_TA!B16</f>
        <v>Income Statement</v>
      </c>
    </row>
    <row r="17" s="22" customFormat="1" ht="10.5"/>
    <row r="18" spans="4:17" s="22" customFormat="1" ht="10.5">
      <c r="D18" s="168"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8"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8">
        <f>J18+J19</f>
        <v>100</v>
      </c>
      <c r="K21" s="188">
        <f aca="true" t="shared" si="8" ref="K21:Q21">K18+K19</f>
        <v>102.5</v>
      </c>
      <c r="L21" s="188">
        <f t="shared" si="8"/>
        <v>105.0625</v>
      </c>
      <c r="M21" s="188">
        <f t="shared" si="8"/>
        <v>0</v>
      </c>
      <c r="N21" s="188">
        <f t="shared" si="8"/>
        <v>0</v>
      </c>
      <c r="O21" s="188">
        <f t="shared" si="8"/>
        <v>0</v>
      </c>
      <c r="P21" s="188">
        <f t="shared" si="8"/>
        <v>0</v>
      </c>
      <c r="Q21" s="188">
        <f t="shared" si="8"/>
        <v>0</v>
      </c>
    </row>
    <row r="22" spans="10:17" s="22" customFormat="1" ht="10.5">
      <c r="J22" s="137"/>
      <c r="K22" s="137"/>
      <c r="L22" s="137"/>
      <c r="M22" s="137"/>
      <c r="N22" s="137"/>
      <c r="O22" s="137"/>
      <c r="P22" s="137"/>
      <c r="Q22" s="137"/>
    </row>
    <row r="23" spans="4:17" s="22" customFormat="1" ht="10.5">
      <c r="D23" s="168"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8">
        <f>J21+J23</f>
        <v>60</v>
      </c>
      <c r="K25" s="188">
        <f aca="true" t="shared" si="9" ref="K25:Q25">K21+K23</f>
        <v>61.5</v>
      </c>
      <c r="L25" s="188">
        <f t="shared" si="9"/>
        <v>63.0375</v>
      </c>
      <c r="M25" s="188">
        <f t="shared" si="9"/>
        <v>0</v>
      </c>
      <c r="N25" s="188">
        <f t="shared" si="9"/>
        <v>0</v>
      </c>
      <c r="O25" s="188">
        <f t="shared" si="9"/>
        <v>0</v>
      </c>
      <c r="P25" s="188">
        <f t="shared" si="9"/>
        <v>0</v>
      </c>
      <c r="Q25" s="188">
        <f t="shared" si="9"/>
        <v>0</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8">
        <f>J25+J29</f>
        <v>45.875</v>
      </c>
      <c r="K31" s="188">
        <f aca="true" t="shared" si="10" ref="K31:Q31">K25+K29</f>
        <v>47.021875</v>
      </c>
      <c r="L31" s="188">
        <f t="shared" si="10"/>
        <v>48.197421875</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4:17" s="22" customFormat="1" ht="10.5">
      <c r="D33" s="168"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8">
        <f>J31+J33</f>
        <v>42.625</v>
      </c>
      <c r="K35" s="188">
        <f aca="true" t="shared" si="11" ref="K35:Q35">K31+K33</f>
        <v>43.771875</v>
      </c>
      <c r="L35" s="188">
        <f t="shared" si="11"/>
        <v>44.947421875</v>
      </c>
      <c r="M35" s="188">
        <f t="shared" si="11"/>
        <v>0</v>
      </c>
      <c r="N35" s="188">
        <f t="shared" si="11"/>
        <v>0</v>
      </c>
      <c r="O35" s="188">
        <f t="shared" si="11"/>
        <v>0</v>
      </c>
      <c r="P35" s="188">
        <f t="shared" si="11"/>
        <v>0</v>
      </c>
      <c r="Q35" s="188">
        <f t="shared" si="11"/>
        <v>0</v>
      </c>
    </row>
    <row r="36" spans="10:17" s="22" customFormat="1" ht="10.5">
      <c r="J36" s="137"/>
      <c r="K36" s="137"/>
      <c r="L36" s="137"/>
      <c r="M36" s="137"/>
      <c r="N36" s="137"/>
      <c r="O36" s="137"/>
      <c r="P36" s="137"/>
      <c r="Q36" s="137"/>
    </row>
    <row r="37" spans="4:17" s="22" customFormat="1" ht="10.5">
      <c r="D37" s="168"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0">
        <f>J35+J37</f>
        <v>29.8375</v>
      </c>
      <c r="K39" s="190">
        <f aca="true" t="shared" si="12" ref="K39:Q39">K35+K37</f>
        <v>30.6403125</v>
      </c>
      <c r="L39" s="190">
        <f t="shared" si="12"/>
        <v>31.463195312500005</v>
      </c>
      <c r="M39" s="190">
        <f t="shared" si="12"/>
        <v>0</v>
      </c>
      <c r="N39" s="190">
        <f t="shared" si="12"/>
        <v>0</v>
      </c>
      <c r="O39" s="190">
        <f t="shared" si="12"/>
        <v>0</v>
      </c>
      <c r="P39" s="190">
        <f t="shared" si="12"/>
        <v>0</v>
      </c>
      <c r="Q39" s="190">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1"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2. Workbook Structure - Best Practice Model Example</v>
      </c>
    </row>
    <row r="3" spans="2:10" ht="10.5">
      <c r="B3" s="250" t="s">
        <v>50</v>
      </c>
      <c r="C3" s="250"/>
      <c r="D3" s="250"/>
      <c r="E3" s="250"/>
      <c r="F3" s="250"/>
      <c r="G3" s="250"/>
      <c r="H3" s="250"/>
      <c r="I3" s="250"/>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8">
        <v>4</v>
      </c>
    </row>
    <row r="9" spans="4:17" ht="11.25">
      <c r="D9" s="247" t="s">
        <v>193</v>
      </c>
      <c r="E9" s="247"/>
      <c r="F9" s="246" t="str">
        <f>Notes_SSC!C9</f>
        <v>Notes</v>
      </c>
      <c r="G9" s="246"/>
      <c r="H9" s="246"/>
      <c r="I9" s="246"/>
      <c r="J9" s="246"/>
      <c r="K9" s="246"/>
      <c r="L9" s="246"/>
      <c r="M9" s="246"/>
      <c r="N9" s="246"/>
      <c r="O9" s="246"/>
      <c r="P9" s="246"/>
      <c r="Q9" s="229">
        <v>5</v>
      </c>
    </row>
    <row r="10" spans="6:17" ht="10.5" outlineLevel="1">
      <c r="F10" s="253" t="s">
        <v>194</v>
      </c>
      <c r="G10" s="253"/>
      <c r="H10" s="254" t="str">
        <f>Notes_BO!B1</f>
        <v>Model Notes</v>
      </c>
      <c r="I10" s="254"/>
      <c r="J10" s="254"/>
      <c r="K10" s="254"/>
      <c r="L10" s="254"/>
      <c r="M10" s="254"/>
      <c r="N10" s="254"/>
      <c r="O10" s="254"/>
      <c r="P10" s="254"/>
      <c r="Q10" s="230">
        <v>6</v>
      </c>
    </row>
    <row r="11" spans="4:17" ht="11.25">
      <c r="D11" s="247" t="s">
        <v>198</v>
      </c>
      <c r="E11" s="247"/>
      <c r="F11" s="246" t="str">
        <f>Keys_SSC!C9</f>
        <v>Keys</v>
      </c>
      <c r="G11" s="246"/>
      <c r="H11" s="246"/>
      <c r="I11" s="246"/>
      <c r="J11" s="246"/>
      <c r="K11" s="246"/>
      <c r="L11" s="246"/>
      <c r="M11" s="246"/>
      <c r="N11" s="246"/>
      <c r="O11" s="246"/>
      <c r="P11" s="246"/>
      <c r="Q11" s="229">
        <v>7</v>
      </c>
    </row>
    <row r="12" spans="6:17" ht="10.5" outlineLevel="1">
      <c r="F12" s="253" t="s">
        <v>194</v>
      </c>
      <c r="G12" s="253"/>
      <c r="H12" s="254" t="str">
        <f>Keys_BO!B1</f>
        <v>Keys</v>
      </c>
      <c r="I12" s="254"/>
      <c r="J12" s="254"/>
      <c r="K12" s="254"/>
      <c r="L12" s="254"/>
      <c r="M12" s="254"/>
      <c r="N12" s="254"/>
      <c r="O12" s="254"/>
      <c r="P12" s="254"/>
      <c r="Q12" s="230">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8">
        <v>11</v>
      </c>
    </row>
    <row r="17" spans="4:17" ht="11.25">
      <c r="D17" s="247" t="s">
        <v>506</v>
      </c>
      <c r="E17" s="247"/>
      <c r="F17" s="246" t="str">
        <f>TS_Ass_SSC!C9</f>
        <v>Time Series Assumptions</v>
      </c>
      <c r="G17" s="246"/>
      <c r="H17" s="246"/>
      <c r="I17" s="246"/>
      <c r="J17" s="246"/>
      <c r="K17" s="246"/>
      <c r="L17" s="246"/>
      <c r="M17" s="246"/>
      <c r="N17" s="246"/>
      <c r="O17" s="246"/>
      <c r="P17" s="246"/>
      <c r="Q17" s="229">
        <v>12</v>
      </c>
    </row>
    <row r="18" spans="6:17" ht="10.5" outlineLevel="1">
      <c r="F18" s="253" t="s">
        <v>194</v>
      </c>
      <c r="G18" s="253"/>
      <c r="H18" s="254" t="str">
        <f>TS_BA!B1</f>
        <v>Time Series Assumptions</v>
      </c>
      <c r="I18" s="254"/>
      <c r="J18" s="254"/>
      <c r="K18" s="254"/>
      <c r="L18" s="254"/>
      <c r="M18" s="254"/>
      <c r="N18" s="254"/>
      <c r="O18" s="254"/>
      <c r="P18" s="254"/>
      <c r="Q18" s="230">
        <v>13</v>
      </c>
    </row>
    <row r="19" spans="4:17" ht="11.25">
      <c r="D19" s="247" t="s">
        <v>508</v>
      </c>
      <c r="E19" s="247"/>
      <c r="F19" s="246" t="str">
        <f>Hist_Ass_SSC!C9</f>
        <v>Historical Assumptions</v>
      </c>
      <c r="G19" s="246"/>
      <c r="H19" s="246"/>
      <c r="I19" s="246"/>
      <c r="J19" s="246"/>
      <c r="K19" s="246"/>
      <c r="L19" s="246"/>
      <c r="M19" s="246"/>
      <c r="N19" s="246"/>
      <c r="O19" s="246"/>
      <c r="P19" s="246"/>
      <c r="Q19" s="229">
        <v>14</v>
      </c>
    </row>
    <row r="20" spans="6:17" ht="10.5" outlineLevel="1">
      <c r="F20" s="253" t="s">
        <v>194</v>
      </c>
      <c r="G20" s="253"/>
      <c r="H20" s="254" t="str">
        <f>IS_Hist_TA!B1</f>
        <v>Income Statement - Historical Assumptions</v>
      </c>
      <c r="I20" s="254"/>
      <c r="J20" s="254"/>
      <c r="K20" s="254"/>
      <c r="L20" s="254"/>
      <c r="M20" s="254"/>
      <c r="N20" s="254"/>
      <c r="O20" s="254"/>
      <c r="P20" s="254"/>
      <c r="Q20" s="230">
        <v>15</v>
      </c>
    </row>
    <row r="21" spans="6:17" ht="10.5" outlineLevel="1">
      <c r="F21" s="253" t="s">
        <v>195</v>
      </c>
      <c r="G21" s="253"/>
      <c r="H21" s="254" t="str">
        <f>BS_Hist_TA!B1</f>
        <v>Balance Sheet - Historical Assumptions</v>
      </c>
      <c r="I21" s="254"/>
      <c r="J21" s="254"/>
      <c r="K21" s="254"/>
      <c r="L21" s="254"/>
      <c r="M21" s="254"/>
      <c r="N21" s="254"/>
      <c r="O21" s="254"/>
      <c r="P21" s="254"/>
      <c r="Q21" s="230">
        <v>16</v>
      </c>
    </row>
    <row r="22" spans="6:17" ht="10.5" outlineLevel="1">
      <c r="F22" s="253" t="s">
        <v>196</v>
      </c>
      <c r="G22" s="253"/>
      <c r="H22" s="254" t="str">
        <f>CFS_Hist_TA!B1</f>
        <v>Cash Flow Statement - Historical Assumptions</v>
      </c>
      <c r="I22" s="254"/>
      <c r="J22" s="254"/>
      <c r="K22" s="254"/>
      <c r="L22" s="254"/>
      <c r="M22" s="254"/>
      <c r="N22" s="254"/>
      <c r="O22" s="254"/>
      <c r="P22" s="254"/>
      <c r="Q22" s="230">
        <v>18</v>
      </c>
    </row>
    <row r="23" spans="4:17" ht="11.25">
      <c r="D23" s="247" t="s">
        <v>524</v>
      </c>
      <c r="E23" s="247"/>
      <c r="F23" s="246" t="str">
        <f>Fcast_Ass_SSC!C9</f>
        <v>Forecast Assumptions</v>
      </c>
      <c r="G23" s="246"/>
      <c r="H23" s="246"/>
      <c r="I23" s="246"/>
      <c r="J23" s="246"/>
      <c r="K23" s="246"/>
      <c r="L23" s="246"/>
      <c r="M23" s="246"/>
      <c r="N23" s="246"/>
      <c r="O23" s="246"/>
      <c r="P23" s="246"/>
      <c r="Q23" s="229">
        <v>20</v>
      </c>
    </row>
    <row r="24" spans="6:17" ht="10.5" outlineLevel="1">
      <c r="F24" s="253" t="s">
        <v>194</v>
      </c>
      <c r="G24" s="253"/>
      <c r="H24" s="254" t="str">
        <f>Fcast_TA!B1</f>
        <v>Forecast Assumptions</v>
      </c>
      <c r="I24" s="254"/>
      <c r="J24" s="254"/>
      <c r="K24" s="254"/>
      <c r="L24" s="254"/>
      <c r="M24" s="254"/>
      <c r="N24" s="254"/>
      <c r="O24" s="254"/>
      <c r="P24" s="254"/>
      <c r="Q24" s="230">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8">
        <v>26</v>
      </c>
    </row>
    <row r="32" spans="4:17" ht="11.25">
      <c r="D32" s="247" t="s">
        <v>510</v>
      </c>
      <c r="E32" s="247"/>
      <c r="F32" s="246" t="str">
        <f>Hist_OP_SSC!C9</f>
        <v>Historical Outputs</v>
      </c>
      <c r="G32" s="246"/>
      <c r="H32" s="246"/>
      <c r="I32" s="246"/>
      <c r="J32" s="246"/>
      <c r="K32" s="246"/>
      <c r="L32" s="246"/>
      <c r="M32" s="246"/>
      <c r="N32" s="246"/>
      <c r="O32" s="246"/>
      <c r="P32" s="246"/>
      <c r="Q32" s="229">
        <v>27</v>
      </c>
    </row>
    <row r="33" spans="6:17" ht="10.5" outlineLevel="1">
      <c r="F33" s="253" t="s">
        <v>194</v>
      </c>
      <c r="G33" s="253"/>
      <c r="H33" s="254" t="str">
        <f>IS_Hist_TO!B1</f>
        <v>Income Statement - Historical Outputs</v>
      </c>
      <c r="I33" s="254"/>
      <c r="J33" s="254"/>
      <c r="K33" s="254"/>
      <c r="L33" s="254"/>
      <c r="M33" s="254"/>
      <c r="N33" s="254"/>
      <c r="O33" s="254"/>
      <c r="P33" s="254"/>
      <c r="Q33" s="230">
        <v>28</v>
      </c>
    </row>
    <row r="34" spans="6:17" ht="10.5" outlineLevel="1">
      <c r="F34" s="253" t="s">
        <v>195</v>
      </c>
      <c r="G34" s="253"/>
      <c r="H34" s="254" t="str">
        <f>BS_Hist_TO!B1</f>
        <v>Balance Sheet - Historical Outputs</v>
      </c>
      <c r="I34" s="254"/>
      <c r="J34" s="254"/>
      <c r="K34" s="254"/>
      <c r="L34" s="254"/>
      <c r="M34" s="254"/>
      <c r="N34" s="254"/>
      <c r="O34" s="254"/>
      <c r="P34" s="254"/>
      <c r="Q34" s="230">
        <v>29</v>
      </c>
    </row>
    <row r="35" spans="6:17" ht="10.5" outlineLevel="1">
      <c r="F35" s="253" t="s">
        <v>196</v>
      </c>
      <c r="G35" s="253"/>
      <c r="H35" s="254" t="str">
        <f>CFS_Hist_TO!B1</f>
        <v>Cash Flow Statement - Historical Outputs</v>
      </c>
      <c r="I35" s="254"/>
      <c r="J35" s="254"/>
      <c r="K35" s="254"/>
      <c r="L35" s="254"/>
      <c r="M35" s="254"/>
      <c r="N35" s="254"/>
      <c r="O35" s="254"/>
      <c r="P35" s="254"/>
      <c r="Q35" s="230">
        <v>31</v>
      </c>
    </row>
    <row r="36" spans="4:17" ht="11.25">
      <c r="D36" s="247" t="s">
        <v>512</v>
      </c>
      <c r="E36" s="247"/>
      <c r="F36" s="246" t="str">
        <f>Fcast_OP_SSC!C9</f>
        <v>Forecast Outputs</v>
      </c>
      <c r="G36" s="246"/>
      <c r="H36" s="246"/>
      <c r="I36" s="246"/>
      <c r="J36" s="246"/>
      <c r="K36" s="246"/>
      <c r="L36" s="246"/>
      <c r="M36" s="246"/>
      <c r="N36" s="246"/>
      <c r="O36" s="246"/>
      <c r="P36" s="246"/>
      <c r="Q36" s="229">
        <v>33</v>
      </c>
    </row>
    <row r="37" spans="6:17" ht="10.5" outlineLevel="1">
      <c r="F37" s="253" t="s">
        <v>194</v>
      </c>
      <c r="G37" s="253"/>
      <c r="H37" s="254" t="str">
        <f>Fcast_OP_TO!B1</f>
        <v>Forecast Outputs</v>
      </c>
      <c r="I37" s="254"/>
      <c r="J37" s="254"/>
      <c r="K37" s="254"/>
      <c r="L37" s="254"/>
      <c r="M37" s="254"/>
      <c r="N37" s="254"/>
      <c r="O37" s="254"/>
      <c r="P37" s="254"/>
      <c r="Q37" s="230">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0">
        <v>41</v>
      </c>
    </row>
    <row r="45" spans="6:17" ht="10.5" outlineLevel="1">
      <c r="F45" s="253" t="s">
        <v>196</v>
      </c>
      <c r="G45" s="253"/>
      <c r="H45" s="254" t="str">
        <f>BS_Fcast_TO!B1</f>
        <v>Balance Sheet - Forecast Outputs</v>
      </c>
      <c r="I45" s="254"/>
      <c r="J45" s="254"/>
      <c r="K45" s="254"/>
      <c r="L45" s="254"/>
      <c r="M45" s="254"/>
      <c r="N45" s="254"/>
      <c r="O45" s="254"/>
      <c r="P45" s="254"/>
      <c r="Q45" s="230">
        <v>42</v>
      </c>
    </row>
    <row r="46" spans="6:17" ht="10.5" outlineLevel="1">
      <c r="F46" s="253" t="s">
        <v>551</v>
      </c>
      <c r="G46" s="253"/>
      <c r="H46" s="254" t="str">
        <f>CFS_Fcast_TO!B1</f>
        <v>Cash Flow Statement - Forecast Outputs</v>
      </c>
      <c r="I46" s="254"/>
      <c r="J46" s="254"/>
      <c r="K46" s="254"/>
      <c r="L46" s="254"/>
      <c r="M46" s="254"/>
      <c r="N46" s="254"/>
      <c r="O46" s="254"/>
      <c r="P46" s="254"/>
      <c r="Q46" s="230">
        <v>44</v>
      </c>
    </row>
    <row r="47" spans="4:17" ht="11.25">
      <c r="D47" s="247" t="s">
        <v>514</v>
      </c>
      <c r="E47" s="247"/>
      <c r="F47" s="246" t="str">
        <f>All_Pers_OP_SSC!C9</f>
        <v>All Periods Outputs</v>
      </c>
      <c r="G47" s="246"/>
      <c r="H47" s="246"/>
      <c r="I47" s="246"/>
      <c r="J47" s="246"/>
      <c r="K47" s="246"/>
      <c r="L47" s="246"/>
      <c r="M47" s="246"/>
      <c r="N47" s="246"/>
      <c r="O47" s="246"/>
      <c r="P47" s="246"/>
      <c r="Q47" s="229">
        <v>47</v>
      </c>
    </row>
    <row r="48" spans="6:17" ht="10.5" outlineLevel="1">
      <c r="F48" s="253" t="s">
        <v>194</v>
      </c>
      <c r="G48" s="253"/>
      <c r="H48" s="254" t="str">
        <f>IS_All_TO!B1</f>
        <v>Income Statement - All Periods Outputs</v>
      </c>
      <c r="I48" s="254"/>
      <c r="J48" s="254"/>
      <c r="K48" s="254"/>
      <c r="L48" s="254"/>
      <c r="M48" s="254"/>
      <c r="N48" s="254"/>
      <c r="O48" s="254"/>
      <c r="P48" s="254"/>
      <c r="Q48" s="230">
        <v>48</v>
      </c>
    </row>
    <row r="49" spans="6:17" ht="10.5" outlineLevel="1">
      <c r="F49" s="253" t="s">
        <v>195</v>
      </c>
      <c r="G49" s="253"/>
      <c r="H49" s="254" t="str">
        <f>BS_All_TO!B1</f>
        <v>Balance Sheet - All Periods Outputs</v>
      </c>
      <c r="I49" s="254"/>
      <c r="J49" s="254"/>
      <c r="K49" s="254"/>
      <c r="L49" s="254"/>
      <c r="M49" s="254"/>
      <c r="N49" s="254"/>
      <c r="O49" s="254"/>
      <c r="P49" s="254"/>
      <c r="Q49" s="230">
        <v>49</v>
      </c>
    </row>
    <row r="50" spans="6:17" ht="10.5" outlineLevel="1">
      <c r="F50" s="253" t="s">
        <v>196</v>
      </c>
      <c r="G50" s="253"/>
      <c r="H50" s="254" t="str">
        <f>CFS_All_TO!B1</f>
        <v>Cash Flow Statement - All Periods Outputs</v>
      </c>
      <c r="I50" s="254"/>
      <c r="J50" s="254"/>
      <c r="K50" s="254"/>
      <c r="L50" s="254"/>
      <c r="M50" s="254"/>
      <c r="N50" s="254"/>
      <c r="O50" s="254"/>
      <c r="P50" s="254"/>
      <c r="Q50" s="230">
        <v>51</v>
      </c>
    </row>
    <row r="51" spans="4:17" ht="11.25">
      <c r="D51" s="247" t="s">
        <v>548</v>
      </c>
      <c r="E51" s="247"/>
      <c r="F51" s="246" t="str">
        <f>Dashboards_SSC!C9</f>
        <v>Dashboard Outputs</v>
      </c>
      <c r="G51" s="246"/>
      <c r="H51" s="246"/>
      <c r="I51" s="246"/>
      <c r="J51" s="246"/>
      <c r="K51" s="246"/>
      <c r="L51" s="246"/>
      <c r="M51" s="246"/>
      <c r="N51" s="246"/>
      <c r="O51" s="246"/>
      <c r="P51" s="246"/>
      <c r="Q51" s="229">
        <v>53</v>
      </c>
    </row>
    <row r="52" spans="6:17" ht="10.5" outlineLevel="1">
      <c r="F52" s="253" t="s">
        <v>194</v>
      </c>
      <c r="G52" s="253"/>
      <c r="H52" s="254" t="str">
        <f>BS_Sum_P_MS!B1</f>
        <v>Business Planning Summary</v>
      </c>
      <c r="I52" s="254"/>
      <c r="J52" s="254"/>
      <c r="K52" s="254"/>
      <c r="L52" s="254"/>
      <c r="M52" s="254"/>
      <c r="N52" s="254"/>
      <c r="O52" s="254"/>
      <c r="P52" s="254"/>
      <c r="Q52" s="230">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8">
        <v>55</v>
      </c>
    </row>
    <row r="54" spans="4:17" ht="11.25">
      <c r="D54" s="247" t="s">
        <v>516</v>
      </c>
      <c r="E54" s="247"/>
      <c r="F54" s="246" t="str">
        <f>Checks_SSC!C9</f>
        <v>Checks</v>
      </c>
      <c r="G54" s="246"/>
      <c r="H54" s="246"/>
      <c r="I54" s="246"/>
      <c r="J54" s="246"/>
      <c r="K54" s="246"/>
      <c r="L54" s="246"/>
      <c r="M54" s="246"/>
      <c r="N54" s="246"/>
      <c r="O54" s="246"/>
      <c r="P54" s="246"/>
      <c r="Q54" s="229">
        <v>56</v>
      </c>
    </row>
    <row r="55" spans="6:17" ht="10.5" outlineLevel="1">
      <c r="F55" s="253" t="s">
        <v>194</v>
      </c>
      <c r="G55" s="253"/>
      <c r="H55" s="254" t="str">
        <f>Checks_BO!B1</f>
        <v>Checks</v>
      </c>
      <c r="I55" s="254"/>
      <c r="J55" s="254"/>
      <c r="K55" s="254"/>
      <c r="L55" s="254"/>
      <c r="M55" s="254"/>
      <c r="N55" s="254"/>
      <c r="O55" s="254"/>
      <c r="P55" s="254"/>
      <c r="Q55" s="230">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29">
        <v>60</v>
      </c>
    </row>
    <row r="60" spans="6:17" ht="10.5" outlineLevel="1">
      <c r="F60" s="253" t="s">
        <v>194</v>
      </c>
      <c r="G60" s="253"/>
      <c r="H60" s="254" t="str">
        <f>TS_LU!B1</f>
        <v>Time Series Lookup Tables</v>
      </c>
      <c r="I60" s="254"/>
      <c r="J60" s="254"/>
      <c r="K60" s="254"/>
      <c r="L60" s="254"/>
      <c r="M60" s="254"/>
      <c r="N60" s="254"/>
      <c r="O60" s="254"/>
      <c r="P60" s="254"/>
      <c r="Q60" s="230">
        <v>61</v>
      </c>
    </row>
    <row r="61" spans="6:17" ht="10.5" outlineLevel="1">
      <c r="F61" s="253" t="s">
        <v>195</v>
      </c>
      <c r="G61" s="253"/>
      <c r="H61" s="254" t="str">
        <f>Capital_LU!B1</f>
        <v>Capital - Lookup Tables</v>
      </c>
      <c r="I61" s="254"/>
      <c r="J61" s="254"/>
      <c r="K61" s="254"/>
      <c r="L61" s="254"/>
      <c r="M61" s="254"/>
      <c r="N61" s="254"/>
      <c r="O61" s="254"/>
      <c r="P61" s="254"/>
      <c r="Q61" s="230">
        <v>64</v>
      </c>
    </row>
    <row r="62" spans="6:17" ht="10.5" outlineLevel="1">
      <c r="F62" s="253" t="s">
        <v>196</v>
      </c>
      <c r="G62" s="253"/>
      <c r="H62" s="254" t="str">
        <f>Dashboards_LU!B1</f>
        <v>Dashboards - Lookup Tables</v>
      </c>
      <c r="I62" s="254"/>
      <c r="J62" s="254"/>
      <c r="K62" s="254"/>
      <c r="L62" s="254"/>
      <c r="M62" s="254"/>
      <c r="N62" s="254"/>
      <c r="O62" s="254"/>
      <c r="P62" s="254"/>
      <c r="Q62" s="230">
        <v>65</v>
      </c>
    </row>
    <row r="64" spans="2:17" ht="16.5" customHeight="1">
      <c r="B64" s="31" t="s">
        <v>570</v>
      </c>
      <c r="Q64" s="231">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538</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8"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8"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8"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8"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8"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8"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8"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8"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2" ref="I35:Q35">I25+I33</f>
        <v>182.14897260273972</v>
      </c>
      <c r="J35" s="188">
        <f t="shared" si="12"/>
        <v>184.64897260273972</v>
      </c>
      <c r="K35" s="188">
        <f t="shared" si="12"/>
        <v>195.0135338184932</v>
      </c>
      <c r="L35" s="188">
        <f t="shared" si="12"/>
        <v>213.28014276102488</v>
      </c>
      <c r="M35" s="188">
        <f t="shared" si="12"/>
        <v>0</v>
      </c>
      <c r="N35" s="188">
        <f t="shared" si="12"/>
        <v>0</v>
      </c>
      <c r="O35" s="188">
        <f t="shared" si="12"/>
        <v>0</v>
      </c>
      <c r="P35" s="188">
        <f t="shared" si="12"/>
        <v>0</v>
      </c>
      <c r="Q35" s="188">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8"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8"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8"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8"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8"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8"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5" ref="I53:Q53">I44+I51</f>
        <v>81.80119863013698</v>
      </c>
      <c r="J53" s="188">
        <f t="shared" si="15"/>
        <v>81.80119863013698</v>
      </c>
      <c r="K53" s="188">
        <f t="shared" si="15"/>
        <v>84.34560359589041</v>
      </c>
      <c r="L53" s="188">
        <f t="shared" si="15"/>
        <v>86.88061488217213</v>
      </c>
      <c r="M53" s="188">
        <f t="shared" si="15"/>
        <v>0</v>
      </c>
      <c r="N53" s="188">
        <f t="shared" si="15"/>
        <v>0</v>
      </c>
      <c r="O53" s="188">
        <f t="shared" si="15"/>
        <v>0</v>
      </c>
      <c r="P53" s="188">
        <f t="shared" si="15"/>
        <v>0</v>
      </c>
      <c r="Q53" s="188">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6" ref="I55:Q55">I35-I53</f>
        <v>100.34777397260274</v>
      </c>
      <c r="J55" s="190">
        <f t="shared" si="16"/>
        <v>102.84777397260274</v>
      </c>
      <c r="K55" s="190">
        <f t="shared" si="16"/>
        <v>110.66793022260278</v>
      </c>
      <c r="L55" s="190">
        <f t="shared" si="16"/>
        <v>126.39952787885275</v>
      </c>
      <c r="M55" s="190">
        <f t="shared" si="16"/>
        <v>0</v>
      </c>
      <c r="N55" s="190">
        <f t="shared" si="16"/>
        <v>0</v>
      </c>
      <c r="O55" s="190">
        <f t="shared" si="16"/>
        <v>0</v>
      </c>
      <c r="P55" s="190">
        <f t="shared" si="16"/>
        <v>0</v>
      </c>
      <c r="Q55" s="190">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8"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8"/>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8"/>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8"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8" t="str">
        <f>BS_Hist_TA!D63</f>
        <v>Retained Profits</v>
      </c>
      <c r="I64" s="189">
        <f>IF(ISBLANK(I$12),BS_Hist_TA!$I$63,SUM(I61:I63))</f>
        <v>20.347773972602738</v>
      </c>
      <c r="J64" s="189">
        <f>IF(ISBLANK(J$12),BS_Hist_TA!$I$63,SUM(J61:J63))</f>
        <v>22.847773972602738</v>
      </c>
      <c r="K64" s="189">
        <f>IF(ISBLANK(K$12),BS_Hist_TA!$I$63,SUM(K61:K63))</f>
        <v>30.667930222602777</v>
      </c>
      <c r="L64" s="189">
        <f>IF(ISBLANK(L$12),BS_Hist_TA!$I$63,SUM(L61:L63))</f>
        <v>46.39952787885275</v>
      </c>
      <c r="M64" s="189">
        <f>IF(ISBLANK(M$12),BS_Hist_TA!$I$63,SUM(M61:M63))</f>
        <v>0</v>
      </c>
      <c r="N64" s="189">
        <f>IF(ISBLANK(N$12),BS_Hist_TA!$I$63,SUM(N61:N63))</f>
        <v>0</v>
      </c>
      <c r="O64" s="189">
        <f>IF(ISBLANK(O$12),BS_Hist_TA!$I$63,SUM(O61:O63))</f>
        <v>0</v>
      </c>
      <c r="P64" s="189">
        <f>IF(ISBLANK(P$12),BS_Hist_TA!$I$63,SUM(P61:P63))</f>
        <v>0</v>
      </c>
      <c r="Q64" s="189">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0">
        <f aca="true" t="shared" si="18" ref="I66:Q66">I59+I60+I64</f>
        <v>100.34777397260274</v>
      </c>
      <c r="J66" s="190">
        <f t="shared" si="18"/>
        <v>102.84777397260274</v>
      </c>
      <c r="K66" s="190">
        <f t="shared" si="18"/>
        <v>110.66793022260278</v>
      </c>
      <c r="L66" s="190">
        <f t="shared" si="18"/>
        <v>126.39952787885275</v>
      </c>
      <c r="M66" s="190">
        <f t="shared" si="18"/>
        <v>0</v>
      </c>
      <c r="N66" s="190">
        <f t="shared" si="18"/>
        <v>0</v>
      </c>
      <c r="O66" s="190">
        <f t="shared" si="18"/>
        <v>0</v>
      </c>
      <c r="P66" s="190">
        <f t="shared" si="18"/>
        <v>0</v>
      </c>
      <c r="Q66" s="190">
        <f t="shared" si="18"/>
        <v>0</v>
      </c>
    </row>
    <row r="67" spans="3:17" s="22" customFormat="1" ht="12" thickTop="1">
      <c r="C67" s="220"/>
      <c r="I67" s="203"/>
      <c r="J67" s="203"/>
      <c r="K67" s="203"/>
      <c r="L67" s="203"/>
      <c r="M67" s="203"/>
      <c r="N67" s="203"/>
      <c r="O67" s="203"/>
      <c r="P67" s="203"/>
      <c r="Q67" s="203"/>
    </row>
    <row r="68" spans="4:17" s="22" customFormat="1" ht="10.5" hidden="1" outlineLevel="2">
      <c r="D68" s="168"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8"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8"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8"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8"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8"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1"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539</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t="str">
        <f aca="true" t="shared" si="0" ref="J6:Q6">IF(J12=0,IF(TS_Data_Final_Stub,"- ",IF(TS_Pers_In_Yr=1,"",0)),IF(TS_Data_Final_Stub,J9,IF(TS_Pers_In_Yr=1,"",LEFT(INDEX(LU_Mth_Names,MONTH(J9)),3)&amp;"-"&amp;RIGHT(YEAR(J9),2))&amp;" "))</f>
        <v> </v>
      </c>
      <c r="K6" s="185" t="str">
        <f t="shared" si="0"/>
        <v> </v>
      </c>
      <c r="L6" s="185" t="str">
        <f t="shared" si="0"/>
        <v> </v>
      </c>
      <c r="M6" s="185">
        <f t="shared" si="0"/>
      </c>
      <c r="N6" s="185">
        <f t="shared" si="0"/>
      </c>
      <c r="O6" s="185">
        <f t="shared" si="0"/>
      </c>
      <c r="P6" s="185">
        <f t="shared" si="0"/>
      </c>
      <c r="Q6" s="185">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6">
        <f aca="true" t="shared" si="4" ref="J10:Q10">IF(J12=0,0,YEAR(TS_Per_1_FY_End_Date)+INT((TS_Per_1_Number+J12-2)/TS_Pers_In_Yr))</f>
        <v>2010</v>
      </c>
      <c r="K10" s="186">
        <f t="shared" si="4"/>
        <v>2011</v>
      </c>
      <c r="L10" s="186">
        <f t="shared" si="4"/>
        <v>2012</v>
      </c>
      <c r="M10" s="186">
        <f t="shared" si="4"/>
        <v>0</v>
      </c>
      <c r="N10" s="186">
        <f t="shared" si="4"/>
        <v>0</v>
      </c>
      <c r="O10" s="186">
        <f t="shared" si="4"/>
        <v>0</v>
      </c>
      <c r="P10" s="186">
        <f t="shared" si="4"/>
        <v>0</v>
      </c>
      <c r="Q10" s="186">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7" t="str">
        <f>IF(J12=0,"- ",J10&amp;"-"&amp;J11)</f>
        <v>2010-Year </v>
      </c>
      <c r="K13" s="187" t="str">
        <f aca="true" t="shared" si="7" ref="K13:Q13">IF(K12=0,"- ",K10&amp;"-"&amp;K11)</f>
        <v>2011-Year </v>
      </c>
      <c r="L13" s="187" t="str">
        <f t="shared" si="7"/>
        <v>2012-Year </v>
      </c>
      <c r="M13" s="187" t="str">
        <f t="shared" si="7"/>
        <v>- </v>
      </c>
      <c r="N13" s="187" t="str">
        <f t="shared" si="7"/>
        <v>- </v>
      </c>
      <c r="O13" s="187" t="str">
        <f t="shared" si="7"/>
        <v>- </v>
      </c>
      <c r="P13" s="187" t="str">
        <f t="shared" si="7"/>
        <v>- </v>
      </c>
      <c r="Q13" s="187"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8"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8"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8"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8"/>
      <c r="E23" s="168"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8"/>
      <c r="E24" s="168"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8"/>
      <c r="E25" s="168"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8"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8"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8"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8"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8"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8">
        <f>J22+J26+SUM(J27:J30)</f>
        <v>55.98972602739727</v>
      </c>
      <c r="K31" s="188">
        <f aca="true" t="shared" si="10" ref="K31:Q31">K22+K26+SUM(K27:K30)</f>
        <v>45.405993150684914</v>
      </c>
      <c r="L31" s="188">
        <f t="shared" si="10"/>
        <v>46.604506231753874</v>
      </c>
      <c r="M31" s="188">
        <f t="shared" si="10"/>
        <v>0</v>
      </c>
      <c r="N31" s="188">
        <f t="shared" si="10"/>
        <v>0</v>
      </c>
      <c r="O31" s="188">
        <f t="shared" si="10"/>
        <v>0</v>
      </c>
      <c r="P31" s="188">
        <f t="shared" si="10"/>
        <v>0</v>
      </c>
      <c r="Q31" s="188">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8"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8"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8"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8"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8">
        <f>SUM(J35:J38)</f>
        <v>-17.5</v>
      </c>
      <c r="K39" s="188">
        <f aca="true" t="shared" si="11" ref="K39:Q39">SUM(K35:K38)</f>
        <v>-17.9375</v>
      </c>
      <c r="L39" s="188">
        <f t="shared" si="11"/>
        <v>-18.385937499999997</v>
      </c>
      <c r="M39" s="188">
        <f t="shared" si="11"/>
        <v>0</v>
      </c>
      <c r="N39" s="188">
        <f t="shared" si="11"/>
        <v>0</v>
      </c>
      <c r="O39" s="188">
        <f t="shared" si="11"/>
        <v>0</v>
      </c>
      <c r="P39" s="188">
        <f t="shared" si="11"/>
        <v>0</v>
      </c>
      <c r="Q39" s="188">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8"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8"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8"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8"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8"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8"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8">
        <f>SUM(J43:J48)</f>
        <v>-14.81875</v>
      </c>
      <c r="K49" s="188">
        <f aca="true" t="shared" si="12" ref="K49:Q49">SUM(K43:K48)</f>
        <v>-15.22015625</v>
      </c>
      <c r="L49" s="188">
        <f t="shared" si="12"/>
        <v>-15.631597656250003</v>
      </c>
      <c r="M49" s="188">
        <f t="shared" si="12"/>
        <v>0</v>
      </c>
      <c r="N49" s="188">
        <f t="shared" si="12"/>
        <v>0</v>
      </c>
      <c r="O49" s="188">
        <f t="shared" si="12"/>
        <v>0</v>
      </c>
      <c r="P49" s="188">
        <f t="shared" si="12"/>
        <v>0</v>
      </c>
      <c r="Q49" s="188">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0">
        <f>J31+J39+J49</f>
        <v>23.670976027397266</v>
      </c>
      <c r="K51" s="190">
        <f aca="true" t="shared" si="13" ref="K51:Q51">K31+K39+K49</f>
        <v>12.248336900684913</v>
      </c>
      <c r="L51" s="190">
        <f t="shared" si="13"/>
        <v>12.586971075503874</v>
      </c>
      <c r="M51" s="190">
        <f t="shared" si="13"/>
        <v>0</v>
      </c>
      <c r="N51" s="190">
        <f t="shared" si="13"/>
        <v>0</v>
      </c>
      <c r="O51" s="190">
        <f t="shared" si="13"/>
        <v>0</v>
      </c>
      <c r="P51" s="190">
        <f t="shared" si="13"/>
        <v>0</v>
      </c>
      <c r="Q51" s="190">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1"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503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1"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544</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1"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 min="10" max="12" width="12.83203125" style="0" customWidth="1"/>
  </cols>
  <sheetData>
    <row r="1" ht="18">
      <c r="B1" s="1" t="s">
        <v>545</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5">
        <f aca="true" t="shared" si="0" ref="J6:Q6">IF(J12=0,IF(TS_Data_Final_Stub,"- ",IF(TS_Pers_In_Yr=1,"",0)),IF(TS_Data_Final_Stub,J9,IF(TS_Pers_In_Yr=1,"",LEFT(INDEX(LU_Mth_Names,MONTH(J9)),3)&amp;"-"&amp;RIGHT(YEAR(J9),2))&amp;" "))</f>
      </c>
      <c r="K6" s="185">
        <f t="shared" si="0"/>
      </c>
      <c r="L6" s="185">
        <f t="shared" si="0"/>
      </c>
      <c r="M6" s="185" t="str">
        <f t="shared" si="0"/>
        <v> </v>
      </c>
      <c r="N6" s="185" t="str">
        <f t="shared" si="0"/>
        <v> </v>
      </c>
      <c r="O6" s="185" t="str">
        <f t="shared" si="0"/>
        <v> </v>
      </c>
      <c r="P6" s="185" t="str">
        <f t="shared" si="0"/>
        <v> </v>
      </c>
      <c r="Q6" s="185"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6">
        <f aca="true" t="shared" si="4" ref="J10:Q10">IF(J12=0,0,YEAR(TS_Proj_Per_1_FY_End_Date)+INT((TS_Proj_Per_1_Number+J12-TS_Data_Full_Pers-2)/TS_Pers_In_Yr))</f>
        <v>0</v>
      </c>
      <c r="K10" s="186">
        <f t="shared" si="4"/>
        <v>0</v>
      </c>
      <c r="L10" s="186">
        <f t="shared" si="4"/>
        <v>0</v>
      </c>
      <c r="M10" s="186">
        <f t="shared" si="4"/>
        <v>2013</v>
      </c>
      <c r="N10" s="186">
        <f t="shared" si="4"/>
        <v>2014</v>
      </c>
      <c r="O10" s="186">
        <f t="shared" si="4"/>
        <v>2015</v>
      </c>
      <c r="P10" s="186">
        <f t="shared" si="4"/>
        <v>2016</v>
      </c>
      <c r="Q10" s="186">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7" t="str">
        <f>IF(J12=0,"- ",J10&amp;"-"&amp;J11)</f>
        <v>- </v>
      </c>
      <c r="K13" s="187" t="str">
        <f aca="true" t="shared" si="7" ref="K13:Q13">IF(K12=0,"- ",K10&amp;"-"&amp;K11)</f>
        <v>- </v>
      </c>
      <c r="L13" s="187" t="str">
        <f t="shared" si="7"/>
        <v>- </v>
      </c>
      <c r="M13" s="187" t="str">
        <f t="shared" si="7"/>
        <v>2013-Year </v>
      </c>
      <c r="N13" s="187" t="str">
        <f t="shared" si="7"/>
        <v>2014-Year </v>
      </c>
      <c r="O13" s="187" t="str">
        <f t="shared" si="7"/>
        <v>2015-Year </v>
      </c>
      <c r="P13" s="187" t="str">
        <f t="shared" si="7"/>
        <v>2016-Year </v>
      </c>
      <c r="Q13" s="187"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8"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8"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8">
        <f aca="true" t="shared" si="8" ref="J21:Q21">J18+J19</f>
        <v>100</v>
      </c>
      <c r="K21" s="188">
        <f t="shared" si="8"/>
        <v>102.5</v>
      </c>
      <c r="L21" s="188">
        <f t="shared" si="8"/>
        <v>105.0625</v>
      </c>
      <c r="M21" s="188">
        <f t="shared" si="8"/>
        <v>107.6890625</v>
      </c>
      <c r="N21" s="188">
        <f t="shared" si="8"/>
        <v>110.3812890625</v>
      </c>
      <c r="O21" s="188">
        <f t="shared" si="8"/>
        <v>113.14082128906249</v>
      </c>
      <c r="P21" s="188">
        <f t="shared" si="8"/>
        <v>115.96934182128904</v>
      </c>
      <c r="Q21" s="188">
        <f t="shared" si="8"/>
        <v>118.86857536682123</v>
      </c>
    </row>
    <row r="22" spans="10:17" s="22" customFormat="1" ht="10.5">
      <c r="J22" s="137"/>
      <c r="K22" s="137"/>
      <c r="L22" s="137"/>
      <c r="M22" s="137"/>
      <c r="N22" s="137"/>
      <c r="O22" s="137"/>
      <c r="P22" s="137"/>
      <c r="Q22" s="137"/>
    </row>
    <row r="23" spans="4:17" s="22" customFormat="1" ht="10.5">
      <c r="D23" s="168"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8">
        <f aca="true" t="shared" si="9" ref="J25:Q25">J21+J23</f>
        <v>60</v>
      </c>
      <c r="K25" s="188">
        <f t="shared" si="9"/>
        <v>61.5</v>
      </c>
      <c r="L25" s="188">
        <f t="shared" si="9"/>
        <v>63.0375</v>
      </c>
      <c r="M25" s="188">
        <f t="shared" si="9"/>
        <v>64.6134375</v>
      </c>
      <c r="N25" s="188">
        <f t="shared" si="9"/>
        <v>66.22877343750001</v>
      </c>
      <c r="O25" s="188">
        <f t="shared" si="9"/>
        <v>67.8844927734375</v>
      </c>
      <c r="P25" s="188">
        <f t="shared" si="9"/>
        <v>69.58160509277343</v>
      </c>
      <c r="Q25" s="188">
        <f t="shared" si="9"/>
        <v>71.32114522009275</v>
      </c>
    </row>
    <row r="26" spans="10:17" s="22" customFormat="1" ht="10.5">
      <c r="J26" s="137"/>
      <c r="K26" s="137"/>
      <c r="L26" s="137"/>
      <c r="M26" s="137"/>
      <c r="N26" s="137"/>
      <c r="O26" s="137"/>
      <c r="P26" s="137"/>
      <c r="Q26" s="137"/>
    </row>
    <row r="27" spans="5:17" s="22" customFormat="1" ht="10.5" hidden="1" outlineLevel="2">
      <c r="E27" s="168"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8"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8"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8">
        <f aca="true" t="shared" si="10" ref="J31:Q31">J25+J29</f>
        <v>45.875</v>
      </c>
      <c r="K31" s="188">
        <f t="shared" si="10"/>
        <v>47.021875</v>
      </c>
      <c r="L31" s="188">
        <f t="shared" si="10"/>
        <v>48.197421875</v>
      </c>
      <c r="M31" s="188">
        <f t="shared" si="10"/>
        <v>49.40235742187501</v>
      </c>
      <c r="N31" s="188">
        <f t="shared" si="10"/>
        <v>50.63741635742189</v>
      </c>
      <c r="O31" s="188">
        <f t="shared" si="10"/>
        <v>51.90335176635743</v>
      </c>
      <c r="P31" s="188">
        <f t="shared" si="10"/>
        <v>53.200935560516356</v>
      </c>
      <c r="Q31" s="188">
        <f t="shared" si="10"/>
        <v>54.53095894952925</v>
      </c>
    </row>
    <row r="32" spans="10:17" s="22" customFormat="1" ht="10.5">
      <c r="J32" s="137"/>
      <c r="K32" s="137"/>
      <c r="L32" s="137"/>
      <c r="M32" s="137"/>
      <c r="N32" s="137"/>
      <c r="O32" s="137"/>
      <c r="P32" s="137"/>
      <c r="Q32" s="137"/>
    </row>
    <row r="33" spans="4:17" s="22" customFormat="1" ht="10.5">
      <c r="D33" s="168"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8">
        <f aca="true" t="shared" si="11" ref="J35:Q35">J31+J33</f>
        <v>42.625</v>
      </c>
      <c r="K35" s="188">
        <f t="shared" si="11"/>
        <v>43.771875</v>
      </c>
      <c r="L35" s="188">
        <f t="shared" si="11"/>
        <v>44.947421875</v>
      </c>
      <c r="M35" s="188">
        <f t="shared" si="11"/>
        <v>46.15235742187501</v>
      </c>
      <c r="N35" s="188">
        <f t="shared" si="11"/>
        <v>47.22491635742189</v>
      </c>
      <c r="O35" s="188">
        <f t="shared" si="11"/>
        <v>48.32835176635743</v>
      </c>
      <c r="P35" s="188">
        <f t="shared" si="11"/>
        <v>49.62593556051635</v>
      </c>
      <c r="Q35" s="188">
        <f t="shared" si="11"/>
        <v>50.95595894952925</v>
      </c>
    </row>
    <row r="36" spans="10:17" s="22" customFormat="1" ht="10.5">
      <c r="J36" s="137"/>
      <c r="K36" s="137"/>
      <c r="L36" s="137"/>
      <c r="M36" s="137"/>
      <c r="N36" s="137"/>
      <c r="O36" s="137"/>
      <c r="P36" s="137"/>
      <c r="Q36" s="137"/>
    </row>
    <row r="37" spans="4:17" s="22" customFormat="1" ht="10.5">
      <c r="D37" s="168"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0">
        <f aca="true" t="shared" si="12" ref="J39:Q39">J35+J37</f>
        <v>29.8375</v>
      </c>
      <c r="K39" s="190">
        <f t="shared" si="12"/>
        <v>30.6403125</v>
      </c>
      <c r="L39" s="190">
        <f t="shared" si="12"/>
        <v>31.463195312500005</v>
      </c>
      <c r="M39" s="190">
        <f t="shared" si="12"/>
        <v>32.30665019531251</v>
      </c>
      <c r="N39" s="190">
        <f t="shared" si="12"/>
        <v>33.05744145019533</v>
      </c>
      <c r="O39" s="190">
        <f t="shared" si="12"/>
        <v>33.8298462364502</v>
      </c>
      <c r="P39" s="190">
        <f t="shared" si="12"/>
        <v>34.73815489236145</v>
      </c>
      <c r="Q39" s="190">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1"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8"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8"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8"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8"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8"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8"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8"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8">
        <f aca="true" t="shared" si="11" ref="I35:Q35">I25+I33</f>
        <v>182.14897260273972</v>
      </c>
      <c r="J35" s="188">
        <f t="shared" si="11"/>
        <v>184.64897260273972</v>
      </c>
      <c r="K35" s="188">
        <f t="shared" si="11"/>
        <v>195.0135338184932</v>
      </c>
      <c r="L35" s="188">
        <f t="shared" si="11"/>
        <v>213.28014276102488</v>
      </c>
      <c r="M35" s="188">
        <f t="shared" si="11"/>
        <v>232.42843712944142</v>
      </c>
      <c r="N35" s="188">
        <f t="shared" si="11"/>
        <v>256.5946724583624</v>
      </c>
      <c r="O35" s="188">
        <f t="shared" si="11"/>
        <v>276.1617667955064</v>
      </c>
      <c r="P35" s="188">
        <f t="shared" si="11"/>
        <v>296.2213965961148</v>
      </c>
      <c r="Q35" s="188">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8"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8"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8"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8"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8"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8"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8"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8"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8">
        <f aca="true" t="shared" si="14" ref="I53:Q53">I44+I51</f>
        <v>81.80119863013698</v>
      </c>
      <c r="J53" s="188">
        <f t="shared" si="14"/>
        <v>81.80119863013698</v>
      </c>
      <c r="K53" s="188">
        <f t="shared" si="14"/>
        <v>84.34560359589041</v>
      </c>
      <c r="L53" s="188">
        <f t="shared" si="14"/>
        <v>86.88061488217213</v>
      </c>
      <c r="M53" s="188">
        <f t="shared" si="14"/>
        <v>89.47558415293237</v>
      </c>
      <c r="N53" s="188">
        <f t="shared" si="14"/>
        <v>97.01309875675568</v>
      </c>
      <c r="O53" s="188">
        <f t="shared" si="14"/>
        <v>99.56526997567457</v>
      </c>
      <c r="P53" s="188">
        <f t="shared" si="14"/>
        <v>102.15582233010218</v>
      </c>
      <c r="Q53" s="188">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0">
        <f aca="true" t="shared" si="15" ref="I55:Q55">I35-I53</f>
        <v>100.34777397260274</v>
      </c>
      <c r="J55" s="190">
        <f t="shared" si="15"/>
        <v>102.84777397260274</v>
      </c>
      <c r="K55" s="190">
        <f t="shared" si="15"/>
        <v>110.66793022260278</v>
      </c>
      <c r="L55" s="190">
        <f t="shared" si="15"/>
        <v>126.39952787885275</v>
      </c>
      <c r="M55" s="190">
        <f t="shared" si="15"/>
        <v>142.95285297650906</v>
      </c>
      <c r="N55" s="190">
        <f t="shared" si="15"/>
        <v>159.58157370160674</v>
      </c>
      <c r="O55" s="190">
        <f t="shared" si="15"/>
        <v>176.59649681983186</v>
      </c>
      <c r="P55" s="190">
        <f t="shared" si="15"/>
        <v>194.06557426601262</v>
      </c>
      <c r="Q55" s="190">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8"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8"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8"/>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8"/>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8"/>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8"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8">
        <f>I59+I60+I66</f>
        <v>100.34777397260274</v>
      </c>
      <c r="J68" s="188">
        <f aca="true" t="shared" si="17" ref="J68:Q68">J59+J60+J66</f>
        <v>102.84777397260274</v>
      </c>
      <c r="K68" s="188">
        <f t="shared" si="17"/>
        <v>110.66793022260278</v>
      </c>
      <c r="L68" s="188">
        <f t="shared" si="17"/>
        <v>126.39952787885275</v>
      </c>
      <c r="M68" s="188">
        <f t="shared" si="17"/>
        <v>142.952852976509</v>
      </c>
      <c r="N68" s="188">
        <f t="shared" si="17"/>
        <v>159.58157370160666</v>
      </c>
      <c r="O68" s="188">
        <f t="shared" si="17"/>
        <v>176.59649681983177</v>
      </c>
      <c r="P68" s="188">
        <f t="shared" si="17"/>
        <v>194.0655742660125</v>
      </c>
      <c r="Q68" s="188">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1"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2. Workbook Structure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6">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2. Workbook Structure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2. Workbook Structure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2. Workbook Structure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57" t="s">
        <v>591</v>
      </c>
      <c r="H9" s="257"/>
      <c r="I9" s="257"/>
      <c r="J9" s="257"/>
      <c r="K9" s="257"/>
      <c r="L9" s="257"/>
      <c r="M9" s="257"/>
    </row>
    <row r="10" spans="3:13" ht="11.25" customHeight="1">
      <c r="C10" s="256"/>
      <c r="D10" s="256"/>
      <c r="E10" s="256"/>
      <c r="F10" s="256"/>
      <c r="G10" s="257"/>
      <c r="H10" s="257"/>
      <c r="I10" s="257"/>
      <c r="J10" s="257"/>
      <c r="K10" s="257"/>
      <c r="L10" s="257"/>
      <c r="M10" s="257"/>
    </row>
    <row r="11" spans="3:13" ht="10.5">
      <c r="C11" s="255"/>
      <c r="D11" s="255"/>
      <c r="E11" s="255"/>
      <c r="F11" s="255"/>
      <c r="G11" s="257"/>
      <c r="H11" s="257"/>
      <c r="I11" s="257"/>
      <c r="J11" s="257"/>
      <c r="K11" s="257"/>
      <c r="L11" s="257"/>
      <c r="M11" s="257"/>
    </row>
    <row r="12" spans="3:13" ht="4.5" customHeight="1">
      <c r="C12" s="255"/>
      <c r="D12" s="255"/>
      <c r="E12" s="255"/>
      <c r="F12" s="255"/>
      <c r="G12" s="167"/>
      <c r="H12" s="167"/>
      <c r="I12" s="167"/>
      <c r="J12" s="167"/>
      <c r="K12" s="167"/>
      <c r="L12" s="167"/>
      <c r="M12" s="167"/>
    </row>
    <row r="13" spans="3:13" ht="11.25" customHeight="1">
      <c r="C13" s="256" t="s">
        <v>210</v>
      </c>
      <c r="D13" s="256"/>
      <c r="E13" s="256"/>
      <c r="F13" s="256"/>
      <c r="G13" s="257" t="s">
        <v>211</v>
      </c>
      <c r="H13" s="257"/>
      <c r="I13" s="257"/>
      <c r="J13" s="257"/>
      <c r="K13" s="257"/>
      <c r="L13" s="257"/>
      <c r="M13" s="257"/>
    </row>
    <row r="14" spans="3:13" ht="4.5" customHeight="1">
      <c r="C14" s="255"/>
      <c r="D14" s="255"/>
      <c r="E14" s="255"/>
      <c r="F14" s="255"/>
      <c r="G14" s="237"/>
      <c r="H14" s="237"/>
      <c r="I14" s="237"/>
      <c r="J14" s="237"/>
      <c r="K14" s="237"/>
      <c r="L14" s="237"/>
      <c r="M14" s="237"/>
    </row>
    <row r="15" spans="3:13" ht="10.5">
      <c r="C15" s="255"/>
      <c r="D15" s="255"/>
      <c r="E15" s="255"/>
      <c r="F15" s="255"/>
      <c r="G15" s="260" t="s">
        <v>592</v>
      </c>
      <c r="H15" s="260"/>
      <c r="I15" s="260"/>
      <c r="J15" s="260"/>
      <c r="K15" s="260"/>
      <c r="L15" s="260"/>
      <c r="M15" s="260"/>
    </row>
    <row r="16" spans="3:13" ht="10.5">
      <c r="C16" s="255"/>
      <c r="D16" s="255"/>
      <c r="E16" s="255"/>
      <c r="F16" s="255"/>
      <c r="G16" s="260" t="s">
        <v>520</v>
      </c>
      <c r="H16" s="260"/>
      <c r="I16" s="260"/>
      <c r="J16" s="260"/>
      <c r="K16" s="260"/>
      <c r="L16" s="260"/>
      <c r="M16" s="260"/>
    </row>
    <row r="17" spans="3:13" ht="10.5">
      <c r="C17" s="255"/>
      <c r="D17" s="255"/>
      <c r="E17" s="255"/>
      <c r="F17" s="255"/>
      <c r="G17" s="260" t="s">
        <v>521</v>
      </c>
      <c r="H17" s="260"/>
      <c r="I17" s="260"/>
      <c r="J17" s="260"/>
      <c r="K17" s="260"/>
      <c r="L17" s="260"/>
      <c r="M17" s="260"/>
    </row>
    <row r="18" spans="3:13" ht="4.5" customHeight="1">
      <c r="C18" s="255"/>
      <c r="D18" s="255"/>
      <c r="E18" s="255"/>
      <c r="F18" s="255"/>
      <c r="G18" s="167"/>
      <c r="H18" s="167"/>
      <c r="I18" s="167"/>
      <c r="J18" s="167"/>
      <c r="K18" s="167"/>
      <c r="L18" s="167"/>
      <c r="M18" s="167"/>
    </row>
    <row r="19" spans="3:13" ht="11.25" customHeight="1">
      <c r="C19" s="256" t="s">
        <v>212</v>
      </c>
      <c r="D19" s="256"/>
      <c r="E19" s="256"/>
      <c r="F19" s="256"/>
      <c r="G19" s="257" t="s">
        <v>519</v>
      </c>
      <c r="H19" s="257"/>
      <c r="I19" s="257"/>
      <c r="J19" s="257"/>
      <c r="K19" s="257"/>
      <c r="L19" s="257"/>
      <c r="M19" s="257"/>
    </row>
    <row r="20" spans="3:13" ht="4.5" customHeight="1">
      <c r="C20" s="255"/>
      <c r="D20" s="255"/>
      <c r="E20" s="255"/>
      <c r="F20" s="255"/>
      <c r="G20" s="167"/>
      <c r="H20" s="167"/>
      <c r="I20" s="167"/>
      <c r="J20" s="167"/>
      <c r="K20" s="167"/>
      <c r="L20" s="167"/>
      <c r="M20" s="167"/>
    </row>
    <row r="21" spans="3:13" ht="11.25" customHeight="1">
      <c r="C21" s="256" t="s">
        <v>213</v>
      </c>
      <c r="D21" s="256"/>
      <c r="E21" s="256"/>
      <c r="F21" s="256"/>
      <c r="G21" s="257" t="s">
        <v>593</v>
      </c>
      <c r="H21" s="257"/>
      <c r="I21" s="257"/>
      <c r="J21" s="257"/>
      <c r="K21" s="257"/>
      <c r="L21" s="257"/>
      <c r="M21" s="257"/>
    </row>
    <row r="22" spans="3:13" ht="4.5" customHeight="1">
      <c r="C22" s="259"/>
      <c r="D22" s="259"/>
      <c r="E22" s="259"/>
      <c r="F22" s="259"/>
      <c r="G22" s="167"/>
      <c r="H22" s="167"/>
      <c r="I22" s="167"/>
      <c r="J22" s="167"/>
      <c r="K22" s="167"/>
      <c r="L22" s="167"/>
      <c r="M22" s="167"/>
    </row>
    <row r="23" spans="3:13" ht="11.25" customHeight="1">
      <c r="C23" s="256" t="s">
        <v>289</v>
      </c>
      <c r="D23" s="256"/>
      <c r="E23" s="256"/>
      <c r="F23" s="256"/>
      <c r="G23" s="257" t="s">
        <v>594</v>
      </c>
      <c r="H23" s="257"/>
      <c r="I23" s="257"/>
      <c r="J23" s="257"/>
      <c r="K23" s="257"/>
      <c r="L23" s="257"/>
      <c r="M23" s="257"/>
    </row>
    <row r="24" spans="3:13" ht="10.5">
      <c r="C24" s="255"/>
      <c r="D24" s="255"/>
      <c r="E24" s="255"/>
      <c r="F24" s="255"/>
      <c r="G24" s="257"/>
      <c r="H24" s="257"/>
      <c r="I24" s="257"/>
      <c r="J24" s="257"/>
      <c r="K24" s="257"/>
      <c r="L24" s="257"/>
      <c r="M24" s="257"/>
    </row>
    <row r="25" spans="3:13" ht="4.5" customHeight="1">
      <c r="C25" s="259"/>
      <c r="D25" s="259"/>
      <c r="E25" s="259"/>
      <c r="F25" s="259"/>
      <c r="G25" s="167"/>
      <c r="H25" s="167"/>
      <c r="I25" s="167"/>
      <c r="J25" s="167"/>
      <c r="K25" s="167"/>
      <c r="L25" s="167"/>
      <c r="M25" s="167"/>
    </row>
    <row r="26" spans="3:13" ht="11.25" customHeight="1">
      <c r="C26" s="256" t="s">
        <v>214</v>
      </c>
      <c r="D26" s="256"/>
      <c r="E26" s="256"/>
      <c r="F26" s="256"/>
      <c r="G26" s="257" t="s">
        <v>290</v>
      </c>
      <c r="H26" s="257"/>
      <c r="I26" s="257"/>
      <c r="J26" s="257"/>
      <c r="K26" s="257"/>
      <c r="L26" s="257"/>
      <c r="M26" s="257"/>
    </row>
    <row r="27" spans="3:13" ht="11.25" customHeight="1">
      <c r="C27" s="256"/>
      <c r="D27" s="256"/>
      <c r="E27" s="256"/>
      <c r="F27" s="256"/>
      <c r="G27" s="257"/>
      <c r="H27" s="257"/>
      <c r="I27" s="257"/>
      <c r="J27" s="257"/>
      <c r="K27" s="257"/>
      <c r="L27" s="257"/>
      <c r="M27" s="257"/>
    </row>
    <row r="28" spans="3:13" ht="11.25" customHeight="1">
      <c r="C28" s="256"/>
      <c r="D28" s="256"/>
      <c r="E28" s="256"/>
      <c r="F28" s="256"/>
      <c r="G28" s="257"/>
      <c r="H28" s="257"/>
      <c r="I28" s="257"/>
      <c r="J28" s="257"/>
      <c r="K28" s="257"/>
      <c r="L28" s="257"/>
      <c r="M28" s="257"/>
    </row>
    <row r="29" spans="3:13" ht="11.25" customHeight="1">
      <c r="C29" s="249"/>
      <c r="D29" s="249"/>
      <c r="E29" s="249"/>
      <c r="F29" s="249"/>
      <c r="G29" s="257"/>
      <c r="H29" s="257"/>
      <c r="I29" s="257"/>
      <c r="J29" s="257"/>
      <c r="K29" s="257"/>
      <c r="L29" s="257"/>
      <c r="M29" s="257"/>
    </row>
    <row r="30" spans="3:13" ht="4.5" customHeight="1">
      <c r="C30" s="255"/>
      <c r="D30" s="255"/>
      <c r="E30" s="255"/>
      <c r="F30" s="255"/>
      <c r="G30" s="237"/>
      <c r="H30" s="237"/>
      <c r="I30" s="237"/>
      <c r="J30" s="237"/>
      <c r="K30" s="237"/>
      <c r="L30" s="237"/>
      <c r="M30" s="237"/>
    </row>
    <row r="31" spans="3:13" ht="10.5">
      <c r="C31" s="256" t="s">
        <v>215</v>
      </c>
      <c r="D31" s="256"/>
      <c r="E31" s="256"/>
      <c r="F31" s="256"/>
      <c r="G31" s="258" t="s">
        <v>216</v>
      </c>
      <c r="H31" s="258"/>
      <c r="I31" s="248" t="s">
        <v>46</v>
      </c>
      <c r="J31" s="248"/>
      <c r="K31" s="248"/>
      <c r="L31" s="248"/>
      <c r="M31" s="248"/>
    </row>
    <row r="32" spans="3:13" ht="10.5">
      <c r="C32" s="255"/>
      <c r="D32" s="255"/>
      <c r="E32" s="255"/>
      <c r="F32" s="255"/>
      <c r="G32" s="258" t="s">
        <v>217</v>
      </c>
      <c r="H32" s="258"/>
      <c r="I32" s="248" t="s">
        <v>588</v>
      </c>
      <c r="J32" s="248"/>
      <c r="K32" s="248"/>
      <c r="L32" s="248"/>
      <c r="M32" s="248"/>
    </row>
    <row r="33" spans="3:13" ht="4.5" customHeight="1">
      <c r="C33" s="255"/>
      <c r="D33" s="255"/>
      <c r="E33" s="255"/>
      <c r="F33" s="255"/>
      <c r="G33" s="237"/>
      <c r="H33" s="237"/>
      <c r="I33" s="237"/>
      <c r="J33" s="237"/>
      <c r="K33" s="237"/>
      <c r="L33" s="237"/>
      <c r="M33" s="237"/>
    </row>
    <row r="34" spans="3:13" ht="10.5">
      <c r="C34" s="255"/>
      <c r="D34" s="255"/>
      <c r="E34" s="255"/>
      <c r="F34" s="255"/>
      <c r="G34" s="258" t="s">
        <v>291</v>
      </c>
      <c r="H34" s="258"/>
      <c r="I34" s="258"/>
      <c r="J34" s="258"/>
      <c r="K34" s="258"/>
      <c r="L34" s="258"/>
      <c r="M34" s="258"/>
    </row>
    <row r="35" spans="3:13" ht="4.5" customHeight="1">
      <c r="C35" s="255"/>
      <c r="D35" s="255"/>
      <c r="E35" s="255"/>
      <c r="F35" s="255"/>
      <c r="G35" s="237"/>
      <c r="H35" s="237"/>
      <c r="I35" s="237"/>
      <c r="J35" s="237"/>
      <c r="K35" s="237"/>
      <c r="L35" s="237"/>
      <c r="M35" s="237"/>
    </row>
    <row r="36" spans="3:13" ht="10.5">
      <c r="C36" s="255"/>
      <c r="D36" s="255"/>
      <c r="E36" s="255"/>
      <c r="F36" s="255"/>
      <c r="G36" s="258" t="s">
        <v>218</v>
      </c>
      <c r="H36" s="258"/>
      <c r="I36" s="248" t="s">
        <v>595</v>
      </c>
      <c r="J36" s="248"/>
      <c r="K36" s="248"/>
      <c r="L36" s="248"/>
      <c r="M36" s="248"/>
    </row>
    <row r="37" spans="3:13" ht="4.5" customHeight="1">
      <c r="C37" s="16"/>
      <c r="D37" s="16"/>
      <c r="E37" s="16"/>
      <c r="F37" s="16"/>
      <c r="G37" s="16"/>
      <c r="H37" s="16"/>
      <c r="I37" s="16"/>
      <c r="J37" s="16"/>
      <c r="K37" s="16"/>
      <c r="L37" s="16"/>
      <c r="M37" s="16"/>
    </row>
  </sheetData>
  <sheetProtection/>
  <mergeCells count="45">
    <mergeCell ref="B3:F3"/>
    <mergeCell ref="G9:M11"/>
    <mergeCell ref="G13:M13"/>
    <mergeCell ref="C16:F16"/>
    <mergeCell ref="C13:F13"/>
    <mergeCell ref="C14:F14"/>
    <mergeCell ref="C15:F15"/>
    <mergeCell ref="G16:M16"/>
    <mergeCell ref="C9:F9"/>
    <mergeCell ref="C10:F10"/>
    <mergeCell ref="C11:F11"/>
    <mergeCell ref="C12:F12"/>
    <mergeCell ref="C18:F18"/>
    <mergeCell ref="G21:M21"/>
    <mergeCell ref="C19:F19"/>
    <mergeCell ref="G15:M15"/>
    <mergeCell ref="C20:F20"/>
    <mergeCell ref="C21:F21"/>
    <mergeCell ref="G19:M19"/>
    <mergeCell ref="G17:M17"/>
    <mergeCell ref="C17:F17"/>
    <mergeCell ref="C33:F33"/>
    <mergeCell ref="C34:F34"/>
    <mergeCell ref="C35:F35"/>
    <mergeCell ref="C22:F22"/>
    <mergeCell ref="C23:F23"/>
    <mergeCell ref="C24:F24"/>
    <mergeCell ref="C25:F25"/>
    <mergeCell ref="C26:F26"/>
    <mergeCell ref="C27:F27"/>
    <mergeCell ref="C28:F28"/>
    <mergeCell ref="G23:M24"/>
    <mergeCell ref="G26:M29"/>
    <mergeCell ref="C36:F36"/>
    <mergeCell ref="G31:H31"/>
    <mergeCell ref="I31:M31"/>
    <mergeCell ref="G32:H32"/>
    <mergeCell ref="I32:M32"/>
    <mergeCell ref="G34:M34"/>
    <mergeCell ref="G36:H36"/>
    <mergeCell ref="I36:M36"/>
    <mergeCell ref="C29:F29"/>
    <mergeCell ref="C30:F30"/>
    <mergeCell ref="C31:F31"/>
    <mergeCell ref="C32:F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6"/>
  <headerFooter alignWithMargins="0">
    <oddFooter>&amp;L&amp;F
&amp;A
Printed: &amp;T on &amp;D&amp;CPage &amp;P of &amp;N</oddFooter>
  </headerFooter>
  <legacyDrawingHF r:id="rId5"/>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5" width="3.83203125" style="0" customWidth="1"/>
  </cols>
  <sheetData>
    <row r="1" ht="18">
      <c r="B1" s="1" t="s">
        <v>300</v>
      </c>
    </row>
    <row r="2" ht="15">
      <c r="B2" s="2" t="str">
        <f>Model_Name</f>
        <v>SMA 2. Workbook Structure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92"/>
      <c r="E14" s="192"/>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92"/>
      <c r="E16" s="192"/>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92"/>
      <c r="E19" s="192"/>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4" t="s">
        <v>109</v>
      </c>
      <c r="E23" s="264"/>
      <c r="F23" s="264"/>
      <c r="G23" s="264"/>
      <c r="H23" s="264" t="s">
        <v>580</v>
      </c>
      <c r="I23" s="264"/>
      <c r="J23" s="264"/>
      <c r="K23" s="264"/>
      <c r="L23" s="264"/>
      <c r="M23" s="270" t="s">
        <v>109</v>
      </c>
      <c r="N23" s="270"/>
    </row>
    <row r="24" spans="1:12" ht="12.75">
      <c r="A24" s="10"/>
      <c r="B24" s="11"/>
      <c r="C24" s="12"/>
      <c r="D24" s="264"/>
      <c r="E24" s="264"/>
      <c r="F24" s="264"/>
      <c r="G24" s="264"/>
      <c r="H24" s="264"/>
      <c r="I24" s="264"/>
      <c r="J24" s="264"/>
      <c r="K24" s="264"/>
      <c r="L24" s="264"/>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4" t="s">
        <v>581</v>
      </c>
      <c r="E28" s="264"/>
      <c r="F28" s="264"/>
      <c r="G28" s="264"/>
      <c r="H28" s="264" t="s">
        <v>582</v>
      </c>
      <c r="I28" s="264"/>
      <c r="J28" s="264"/>
      <c r="K28" s="264"/>
      <c r="L28" s="264"/>
      <c r="M28" s="271"/>
      <c r="N28" s="272"/>
    </row>
    <row r="29" spans="1:6" ht="4.5" customHeight="1">
      <c r="A29" s="10"/>
      <c r="B29" s="11"/>
      <c r="C29" s="12"/>
      <c r="D29" s="192"/>
      <c r="E29" s="192"/>
      <c r="F29" s="13"/>
    </row>
    <row r="30" spans="1:14" ht="12.75">
      <c r="A30" s="10"/>
      <c r="B30" s="11"/>
      <c r="C30" s="12"/>
      <c r="D30" s="264" t="s">
        <v>583</v>
      </c>
      <c r="E30" s="264"/>
      <c r="F30" s="264"/>
      <c r="G30" s="264"/>
      <c r="H30" s="264" t="s">
        <v>584</v>
      </c>
      <c r="I30" s="264"/>
      <c r="J30" s="264"/>
      <c r="K30" s="264"/>
      <c r="L30" s="264"/>
      <c r="M30" s="273"/>
      <c r="N30" s="274"/>
    </row>
    <row r="31" spans="1:12" ht="12.75">
      <c r="A31" s="10"/>
      <c r="B31" s="11"/>
      <c r="C31" s="12"/>
      <c r="D31" s="264"/>
      <c r="E31" s="264"/>
      <c r="F31" s="264"/>
      <c r="G31" s="264"/>
      <c r="H31" s="264"/>
      <c r="I31" s="264"/>
      <c r="J31" s="264"/>
      <c r="K31" s="264"/>
      <c r="L31" s="264"/>
    </row>
    <row r="32" spans="1:6" ht="4.5" customHeight="1">
      <c r="A32" s="10"/>
      <c r="B32" s="11"/>
      <c r="C32" s="12"/>
      <c r="D32" s="192"/>
      <c r="E32" s="192"/>
      <c r="F32" s="13"/>
    </row>
    <row r="33" spans="1:14" ht="12.75">
      <c r="A33" s="10"/>
      <c r="B33" s="11"/>
      <c r="C33" s="12"/>
      <c r="D33" s="264" t="s">
        <v>585</v>
      </c>
      <c r="E33" s="264"/>
      <c r="F33" s="264"/>
      <c r="G33" s="264"/>
      <c r="H33" s="264" t="s">
        <v>586</v>
      </c>
      <c r="I33" s="264"/>
      <c r="J33" s="264"/>
      <c r="K33" s="264"/>
      <c r="L33" s="264"/>
      <c r="M33" s="275"/>
      <c r="N33" s="276"/>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92"/>
      <c r="E39" s="192"/>
      <c r="F39" s="13"/>
    </row>
    <row r="40" spans="1:14" ht="12.75">
      <c r="A40" s="10"/>
      <c r="B40" s="11"/>
      <c r="C40" s="12"/>
      <c r="D40" s="264" t="s">
        <v>112</v>
      </c>
      <c r="E40" s="264"/>
      <c r="F40" s="264"/>
      <c r="G40" s="264"/>
      <c r="H40" s="264" t="s">
        <v>113</v>
      </c>
      <c r="I40" s="264"/>
      <c r="J40" s="264"/>
      <c r="K40" s="264"/>
      <c r="L40" s="264"/>
      <c r="M40" s="270" t="s">
        <v>303</v>
      </c>
      <c r="N40" s="270"/>
    </row>
    <row r="41" spans="1:6" ht="4.5" customHeight="1">
      <c r="A41" s="10"/>
      <c r="B41" s="11"/>
      <c r="C41" s="12"/>
      <c r="D41" s="192"/>
      <c r="E41" s="192"/>
      <c r="F41" s="13"/>
    </row>
    <row r="42" spans="1:14" ht="12.75">
      <c r="A42" s="10"/>
      <c r="B42" s="11"/>
      <c r="C42" s="12"/>
      <c r="D42" s="264" t="s">
        <v>114</v>
      </c>
      <c r="E42" s="264"/>
      <c r="F42" s="264"/>
      <c r="G42" s="264"/>
      <c r="H42" s="264" t="s">
        <v>115</v>
      </c>
      <c r="I42" s="264"/>
      <c r="J42" s="264"/>
      <c r="K42" s="264"/>
      <c r="L42" s="264"/>
      <c r="M42" s="270" t="s">
        <v>304</v>
      </c>
      <c r="N42" s="270"/>
    </row>
    <row r="43" spans="1:6" ht="4.5" customHeight="1">
      <c r="A43" s="10"/>
      <c r="B43" s="11"/>
      <c r="C43" s="12"/>
      <c r="D43" s="192"/>
      <c r="E43" s="192"/>
      <c r="F43" s="13"/>
    </row>
    <row r="44" spans="1:14" ht="12.75">
      <c r="A44" s="10"/>
      <c r="B44" s="11"/>
      <c r="C44" s="12"/>
      <c r="D44" s="264" t="s">
        <v>116</v>
      </c>
      <c r="E44" s="264"/>
      <c r="F44" s="264"/>
      <c r="G44" s="264"/>
      <c r="H44" s="264" t="s">
        <v>117</v>
      </c>
      <c r="I44" s="264"/>
      <c r="J44" s="264"/>
      <c r="K44" s="264"/>
      <c r="L44" s="264"/>
      <c r="M44" s="270" t="s">
        <v>118</v>
      </c>
      <c r="N44" s="270"/>
    </row>
    <row r="45" spans="1:6" ht="4.5" customHeight="1">
      <c r="A45" s="10"/>
      <c r="B45" s="11"/>
      <c r="C45" s="12"/>
      <c r="D45" s="192"/>
      <c r="E45" s="192"/>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92"/>
      <c r="E47" s="192"/>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92"/>
      <c r="E49" s="192"/>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92"/>
      <c r="E57" s="192"/>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92"/>
      <c r="E59" s="192"/>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92"/>
      <c r="E64" s="192"/>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92"/>
      <c r="E69" s="192"/>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92"/>
      <c r="E75" s="192"/>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92"/>
      <c r="E92" s="192"/>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92"/>
      <c r="E109" s="192"/>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92"/>
      <c r="E111" s="192"/>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92"/>
      <c r="E113" s="192"/>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92"/>
      <c r="E115" s="192"/>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92"/>
      <c r="E117" s="192"/>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92"/>
      <c r="E119" s="192"/>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92"/>
      <c r="E121" s="192"/>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92"/>
      <c r="E123" s="192"/>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92"/>
      <c r="E125" s="192"/>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92"/>
      <c r="E127" s="192"/>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92"/>
      <c r="E129" s="192"/>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92"/>
      <c r="E131" s="192"/>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92"/>
      <c r="E133" s="192"/>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92"/>
      <c r="E135" s="192"/>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D20:G20"/>
    <mergeCell ref="H20:L20"/>
    <mergeCell ref="M20:N20"/>
    <mergeCell ref="M23:N23"/>
    <mergeCell ref="D23:G24"/>
    <mergeCell ref="H23:L24"/>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2. Workbook Structure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2. Workbook Structure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